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762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GR_BY_ORGN_DATA">EGR_BY_ORGN_DATA!$B$3:$E$3</definedName>
    <definedName name="EGR_BY_ORGN_HEADER">EGR_BY_ORGN_DATA!$A$1:$E$1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REESTR_MO!$A$2:$D$168</definedName>
    <definedName name="LIST_OKOPF_DATA">LIST_OKOPF!$B$3:$B$97</definedName>
    <definedName name="LIST_OKOPF_HEADER">LIST_OKOPF!$A$1:$B$1</definedName>
    <definedName name="LIST_ORG_EE_DATA">REESTR_ORG!$DR$3:$EI$82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">REESTR_MO!$B$8:$B$17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REESTR_MO!$E$2:$E$25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REESTR_MO!$C$2:$D$168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организациями'!$E$41</definedName>
    <definedName name="SECTION_EE_ISSUE_ENR_INCOME_ADJACENT_NET_START_ROW">'Отпуск ЭЭ сет организациями'!$E$27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организациями'!$E$25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организациями'!$E$75</definedName>
    <definedName name="SECTION_EE_ISSUE_ENR_OUTCOME_ADJACENT_NET_START_ROW">'Отпуск ЭЭ сет организациями'!$E$55</definedName>
    <definedName name="SECTION_EE_ISSUE_IMPORT_TAG_AREA">'Отпуск ЭЭ сет организациями'!$H$3:$T$3</definedName>
    <definedName name="SECTION_EE_ISSUE_NUMERIC_AREA">'Отпуск ЭЭ сет организациями'!$H$14:$L$213</definedName>
    <definedName name="SECTION_EE_ISSUE_PWR_INCOME_ADJACENT_NET_ADD_HL">'Отпуск ЭЭ сет организациями'!$E$112</definedName>
    <definedName name="SECTION_EE_ISSUE_PWR_INCOME_ADJACENT_NET_START_ROW">'Отпуск ЭЭ сет организациями'!$E$98</definedName>
    <definedName name="SECTION_EE_ISSUE_PWR_INCOME_GEN_ADD_HL">'Отпуск ЭЭ сет организациями'!$E$90</definedName>
    <definedName name="SECTION_EE_ISSUE_PWR_INCOME_GEN_START_ROW">'Отпуск ЭЭ сет организациями'!$E$89</definedName>
    <definedName name="SECTION_EE_ISSUE_PWR_INCOME_NON_NET_ADD_HL">'Отпуск ЭЭ сет организациями'!$E$96</definedName>
    <definedName name="SECTION_EE_ISSUE_PWR_INCOME_NON_NET_START_ROW">'Отпуск ЭЭ сет организациями'!$E$92</definedName>
    <definedName name="SECTION_EE_ISSUE_PWR_OUTCOME_ADJACENT_NET_ADD_HL">'Отпуск ЭЭ сет организациями'!$E$145</definedName>
    <definedName name="SECTION_EE_ISSUE_PWR_OUTCOME_ADJACENT_NET_START_ROW">'Отпуск ЭЭ сет организациями'!$E$126</definedName>
    <definedName name="SECTION_EE_ISSUE_ROW_CODE_AREA">'Отпуск ЭЭ сет организациями'!$G$14:$G$213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_xlnm.Print_Area" localSheetId="2">'Отпуск ЭЭ сет организациями'!$A$1:$L$238</definedName>
  </definedNames>
  <calcPr calcId="125725" refMode="R1C1"/>
</workbook>
</file>

<file path=xl/calcChain.xml><?xml version="1.0" encoding="utf-8"?>
<calcChain xmlns="http://schemas.openxmlformats.org/spreadsheetml/2006/main">
  <c r="I87" i="3"/>
  <c r="I195"/>
  <c r="J195"/>
  <c r="K195"/>
  <c r="L195"/>
  <c r="I202"/>
  <c r="I200" s="1"/>
  <c r="J202"/>
  <c r="J200" s="1"/>
  <c r="K202"/>
  <c r="K200" s="1"/>
  <c r="K199" s="1"/>
  <c r="L202"/>
  <c r="L200" s="1"/>
  <c r="L199" s="1"/>
  <c r="I205"/>
  <c r="J205"/>
  <c r="K205"/>
  <c r="L205"/>
  <c r="I211"/>
  <c r="I209" s="1"/>
  <c r="J211"/>
  <c r="J209" s="1"/>
  <c r="L211"/>
  <c r="L209" s="1"/>
  <c r="K211"/>
  <c r="K209" s="1"/>
  <c r="J147"/>
  <c r="L147"/>
  <c r="I148"/>
  <c r="J148"/>
  <c r="K148"/>
  <c r="L148"/>
  <c r="I149"/>
  <c r="J149"/>
  <c r="K149"/>
  <c r="L149"/>
  <c r="I150"/>
  <c r="J150"/>
  <c r="I151"/>
  <c r="J151"/>
  <c r="K151"/>
  <c r="L151"/>
  <c r="I152"/>
  <c r="J152"/>
  <c r="J146"/>
  <c r="K146"/>
  <c r="L146"/>
  <c r="I146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L144"/>
  <c r="K127"/>
  <c r="I121"/>
  <c r="J121"/>
  <c r="K121"/>
  <c r="L121"/>
  <c r="J122"/>
  <c r="J123"/>
  <c r="K123"/>
  <c r="L123"/>
  <c r="I124"/>
  <c r="J124"/>
  <c r="K124"/>
  <c r="L124"/>
  <c r="J120"/>
  <c r="I120"/>
  <c r="L111"/>
  <c r="K111"/>
  <c r="J111"/>
  <c r="I111"/>
  <c r="L110"/>
  <c r="K110"/>
  <c r="J110"/>
  <c r="I110"/>
  <c r="L109"/>
  <c r="K109"/>
  <c r="J109"/>
  <c r="I109"/>
  <c r="L108"/>
  <c r="K108"/>
  <c r="J108"/>
  <c r="I108"/>
  <c r="L107"/>
  <c r="K107"/>
  <c r="J107"/>
  <c r="I107"/>
  <c r="L106"/>
  <c r="K106"/>
  <c r="J106"/>
  <c r="I106"/>
  <c r="L105"/>
  <c r="K105"/>
  <c r="J105"/>
  <c r="I105"/>
  <c r="L104"/>
  <c r="K104"/>
  <c r="J104"/>
  <c r="I104"/>
  <c r="L103"/>
  <c r="K103"/>
  <c r="J103"/>
  <c r="I103"/>
  <c r="L102"/>
  <c r="K102"/>
  <c r="J102"/>
  <c r="I102"/>
  <c r="L101"/>
  <c r="K101"/>
  <c r="J101"/>
  <c r="I101"/>
  <c r="L100"/>
  <c r="K100"/>
  <c r="J100"/>
  <c r="I100"/>
  <c r="L99"/>
  <c r="K99"/>
  <c r="J99"/>
  <c r="I99"/>
  <c r="L95"/>
  <c r="K95"/>
  <c r="J95"/>
  <c r="I95"/>
  <c r="L94"/>
  <c r="K94"/>
  <c r="J94"/>
  <c r="I94"/>
  <c r="L93"/>
  <c r="K93"/>
  <c r="J93"/>
  <c r="I93"/>
  <c r="J87"/>
  <c r="K87"/>
  <c r="L87"/>
  <c r="J199" l="1"/>
  <c r="I199"/>
  <c r="H181"/>
  <c r="H180"/>
  <c r="I52" l="1"/>
  <c r="I123" s="1"/>
  <c r="I51" l="1"/>
  <c r="I122" s="1"/>
  <c r="L49" l="1"/>
  <c r="L120" s="1"/>
  <c r="K49"/>
  <c r="K120" s="1"/>
  <c r="L51" l="1"/>
  <c r="L122" s="1"/>
  <c r="H16" l="1"/>
  <c r="J26"/>
  <c r="K26"/>
  <c r="L26"/>
  <c r="H31" l="1"/>
  <c r="H24"/>
  <c r="H74" l="1"/>
  <c r="D74"/>
  <c r="D61" l="1"/>
  <c r="H61"/>
  <c r="D62"/>
  <c r="H62"/>
  <c r="D63"/>
  <c r="H63"/>
  <c r="K51"/>
  <c r="K122" s="1"/>
  <c r="D40"/>
  <c r="H24" i="5" l="1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14" s="1"/>
  <c r="H213" i="3"/>
  <c r="H212"/>
  <c r="H211"/>
  <c r="H210"/>
  <c r="H208"/>
  <c r="H207"/>
  <c r="H206"/>
  <c r="H205"/>
  <c r="H204"/>
  <c r="H203"/>
  <c r="H201"/>
  <c r="H198"/>
  <c r="H197"/>
  <c r="H196"/>
  <c r="L193"/>
  <c r="K193"/>
  <c r="J193"/>
  <c r="H194"/>
  <c r="I193"/>
  <c r="H191"/>
  <c r="H190"/>
  <c r="L189"/>
  <c r="K189"/>
  <c r="K187" s="1"/>
  <c r="J189"/>
  <c r="I189"/>
  <c r="H189" s="1"/>
  <c r="H188"/>
  <c r="L187"/>
  <c r="J187"/>
  <c r="I187"/>
  <c r="H186"/>
  <c r="H185"/>
  <c r="H184"/>
  <c r="L183"/>
  <c r="K183"/>
  <c r="J183"/>
  <c r="I183"/>
  <c r="H182"/>
  <c r="H179"/>
  <c r="H178"/>
  <c r="H177"/>
  <c r="L176"/>
  <c r="K176"/>
  <c r="J176"/>
  <c r="I176"/>
  <c r="H175"/>
  <c r="H174"/>
  <c r="L173"/>
  <c r="K173"/>
  <c r="J173"/>
  <c r="I173"/>
  <c r="H172"/>
  <c r="H171"/>
  <c r="L170"/>
  <c r="L169" s="1"/>
  <c r="L167" s="1"/>
  <c r="L166" s="1"/>
  <c r="K170"/>
  <c r="K169" s="1"/>
  <c r="J170"/>
  <c r="J169" s="1"/>
  <c r="J167" s="1"/>
  <c r="J166" s="1"/>
  <c r="I170"/>
  <c r="I169"/>
  <c r="H168"/>
  <c r="H165"/>
  <c r="H164"/>
  <c r="H163"/>
  <c r="L162"/>
  <c r="L160" s="1"/>
  <c r="K162"/>
  <c r="K160" s="1"/>
  <c r="J162"/>
  <c r="I162"/>
  <c r="H161"/>
  <c r="J160"/>
  <c r="I160"/>
  <c r="H158"/>
  <c r="H157"/>
  <c r="J153"/>
  <c r="I153"/>
  <c r="H151"/>
  <c r="H149"/>
  <c r="H148"/>
  <c r="H146"/>
  <c r="H144"/>
  <c r="D144"/>
  <c r="H143"/>
  <c r="D143"/>
  <c r="H142"/>
  <c r="D142"/>
  <c r="H141"/>
  <c r="D141"/>
  <c r="H140"/>
  <c r="D140"/>
  <c r="H139"/>
  <c r="D139"/>
  <c r="H138"/>
  <c r="D138"/>
  <c r="H137"/>
  <c r="D137"/>
  <c r="H136"/>
  <c r="D136"/>
  <c r="H135"/>
  <c r="D135"/>
  <c r="H134"/>
  <c r="D134"/>
  <c r="H133"/>
  <c r="D133"/>
  <c r="H132"/>
  <c r="D132"/>
  <c r="H131"/>
  <c r="D131"/>
  <c r="H130"/>
  <c r="D130"/>
  <c r="H129"/>
  <c r="D129"/>
  <c r="H128"/>
  <c r="D128"/>
  <c r="H127"/>
  <c r="D127"/>
  <c r="L125"/>
  <c r="L119" s="1"/>
  <c r="L156" s="1"/>
  <c r="K125"/>
  <c r="K119" s="1"/>
  <c r="K156" s="1"/>
  <c r="J125"/>
  <c r="J119" s="1"/>
  <c r="I125"/>
  <c r="H124"/>
  <c r="H123"/>
  <c r="H122"/>
  <c r="H121"/>
  <c r="H120"/>
  <c r="H118"/>
  <c r="H117"/>
  <c r="H115"/>
  <c r="J113"/>
  <c r="I113"/>
  <c r="H110"/>
  <c r="D110"/>
  <c r="H109"/>
  <c r="D109"/>
  <c r="H108"/>
  <c r="D108"/>
  <c r="H107"/>
  <c r="D107"/>
  <c r="H106"/>
  <c r="D106"/>
  <c r="H105"/>
  <c r="D105"/>
  <c r="H104"/>
  <c r="D104"/>
  <c r="H103"/>
  <c r="D103"/>
  <c r="H102"/>
  <c r="D102"/>
  <c r="H101"/>
  <c r="D101"/>
  <c r="H100"/>
  <c r="D100"/>
  <c r="H99"/>
  <c r="D99"/>
  <c r="L97"/>
  <c r="K97"/>
  <c r="J97"/>
  <c r="I97"/>
  <c r="H94"/>
  <c r="D94"/>
  <c r="H93"/>
  <c r="D93"/>
  <c r="L91"/>
  <c r="K91"/>
  <c r="J91"/>
  <c r="I91"/>
  <c r="L88"/>
  <c r="K88"/>
  <c r="J88"/>
  <c r="J86" s="1"/>
  <c r="I88"/>
  <c r="H88" s="1"/>
  <c r="H87"/>
  <c r="J83"/>
  <c r="I83"/>
  <c r="H81"/>
  <c r="H79"/>
  <c r="H78"/>
  <c r="H76"/>
  <c r="H73"/>
  <c r="D73"/>
  <c r="H72"/>
  <c r="D72"/>
  <c r="H71"/>
  <c r="D71"/>
  <c r="H70"/>
  <c r="D70"/>
  <c r="H69"/>
  <c r="D69"/>
  <c r="H68"/>
  <c r="D68"/>
  <c r="H67"/>
  <c r="D67"/>
  <c r="H66"/>
  <c r="D66"/>
  <c r="H65"/>
  <c r="D65"/>
  <c r="H64"/>
  <c r="D64"/>
  <c r="H60"/>
  <c r="D60"/>
  <c r="H59"/>
  <c r="D59"/>
  <c r="H58"/>
  <c r="D58"/>
  <c r="H57"/>
  <c r="D57"/>
  <c r="H56"/>
  <c r="D56"/>
  <c r="L54"/>
  <c r="L48" s="1"/>
  <c r="K54"/>
  <c r="K48" s="1"/>
  <c r="J54"/>
  <c r="J48" s="1"/>
  <c r="I54"/>
  <c r="H53"/>
  <c r="H52"/>
  <c r="H51"/>
  <c r="H50"/>
  <c r="H49"/>
  <c r="H47"/>
  <c r="H46"/>
  <c r="H44"/>
  <c r="J42"/>
  <c r="I42"/>
  <c r="H39"/>
  <c r="D39"/>
  <c r="H38"/>
  <c r="D38"/>
  <c r="H37"/>
  <c r="D37"/>
  <c r="H36"/>
  <c r="D36"/>
  <c r="H35"/>
  <c r="D35"/>
  <c r="H34"/>
  <c r="D34"/>
  <c r="H33"/>
  <c r="D33"/>
  <c r="H32"/>
  <c r="D32"/>
  <c r="D31"/>
  <c r="H30"/>
  <c r="D30"/>
  <c r="H29"/>
  <c r="D29"/>
  <c r="H28"/>
  <c r="D28"/>
  <c r="I26"/>
  <c r="H23"/>
  <c r="D23"/>
  <c r="H22"/>
  <c r="D22"/>
  <c r="L20"/>
  <c r="K20"/>
  <c r="J20"/>
  <c r="I20"/>
  <c r="L17"/>
  <c r="L15" s="1"/>
  <c r="K17"/>
  <c r="K15" s="1"/>
  <c r="J17"/>
  <c r="J15" s="1"/>
  <c r="I17"/>
  <c r="D9"/>
  <c r="H85" i="2"/>
  <c r="H80"/>
  <c r="P29"/>
  <c r="E8"/>
  <c r="H183" i="3" l="1"/>
  <c r="J154"/>
  <c r="H209"/>
  <c r="H17"/>
  <c r="I15"/>
  <c r="H15" s="1"/>
  <c r="H125"/>
  <c r="K86"/>
  <c r="H54"/>
  <c r="H202"/>
  <c r="H176"/>
  <c r="H173"/>
  <c r="H170"/>
  <c r="K167"/>
  <c r="K166" s="1"/>
  <c r="H195"/>
  <c r="H200"/>
  <c r="L86"/>
  <c r="H187"/>
  <c r="G9" i="4"/>
  <c r="G5"/>
  <c r="G13"/>
  <c r="H193" i="3"/>
  <c r="H97"/>
  <c r="H160"/>
  <c r="I48"/>
  <c r="H48" s="1"/>
  <c r="H162"/>
  <c r="J84"/>
  <c r="I167"/>
  <c r="H20"/>
  <c r="H91"/>
  <c r="I119"/>
  <c r="I156" s="1"/>
  <c r="H26"/>
  <c r="I86"/>
  <c r="H199"/>
  <c r="G6" i="4"/>
  <c r="G10"/>
  <c r="H167" i="3" l="1"/>
  <c r="H169"/>
  <c r="I166"/>
  <c r="H166" s="1"/>
  <c r="H119"/>
  <c r="H156"/>
  <c r="I77"/>
  <c r="I147" s="1"/>
  <c r="H86"/>
  <c r="K82" l="1"/>
  <c r="K152" s="1"/>
  <c r="I84"/>
  <c r="K43"/>
  <c r="K114" s="1"/>
  <c r="I154"/>
  <c r="K80" l="1"/>
  <c r="K150" s="1"/>
  <c r="L82"/>
  <c r="L152" s="1"/>
  <c r="K77"/>
  <c r="K147" s="1"/>
  <c r="H43"/>
  <c r="K42"/>
  <c r="K153" l="1"/>
  <c r="H152"/>
  <c r="L80"/>
  <c r="L150" s="1"/>
  <c r="K83"/>
  <c r="K84"/>
  <c r="H147"/>
  <c r="H77"/>
  <c r="L45"/>
  <c r="L116" s="1"/>
  <c r="K113"/>
  <c r="H114"/>
  <c r="L83"/>
  <c r="H80" l="1"/>
  <c r="H83"/>
  <c r="K154"/>
  <c r="H45"/>
  <c r="L42"/>
  <c r="H42" s="1"/>
  <c r="L153"/>
  <c r="H153" s="1"/>
  <c r="H150"/>
  <c r="H116"/>
  <c r="L113"/>
  <c r="L84" l="1"/>
  <c r="H84" s="1"/>
  <c r="H113"/>
  <c r="L154"/>
  <c r="H154" s="1"/>
</calcChain>
</file>

<file path=xl/sharedStrings.xml><?xml version="1.0" encoding="utf-8"?>
<sst xmlns="http://schemas.openxmlformats.org/spreadsheetml/2006/main" count="3478" uniqueCount="1541">
  <si>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</si>
  <si>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</si>
  <si>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</si>
  <si>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</si>
  <si>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</si>
  <si>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</si>
  <si>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</si>
  <si>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</si>
  <si>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</si>
  <si>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</si>
  <si>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</si>
  <si>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</si>
  <si>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</si>
  <si>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</si>
  <si>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</si>
  <si>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</si>
  <si>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</si>
  <si>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</si>
  <si>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Ульяновская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</si>
  <si>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</si>
  <si>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</si>
  <si>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</si>
  <si>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</si>
  <si>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</si>
  <si>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</si>
  <si>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</si>
  <si>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</si>
  <si>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</si>
  <si>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</si>
  <si>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</si>
  <si>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</si>
  <si>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</si>
  <si>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</si>
  <si>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</si>
  <si>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МУП "Ульяновская городская электросеть"</t>
  </si>
  <si>
    <t>org</t>
  </si>
  <si>
    <t>ИНН</t>
  </si>
  <si>
    <t>7303003290</t>
  </si>
  <si>
    <t>inn</t>
  </si>
  <si>
    <t>КПП</t>
  </si>
  <si>
    <t>732501001</t>
  </si>
  <si>
    <t>kpp</t>
  </si>
  <si>
    <t>ОГРН</t>
  </si>
  <si>
    <t>1027301176242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</si>
  <si>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</si>
  <si>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</si>
  <si>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</si>
  <si>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</si>
  <si>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</si>
  <si>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</si>
  <si>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</si>
  <si>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</si>
  <si>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</si>
  <si>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</si>
  <si>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</si>
  <si>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</si>
  <si>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</si>
  <si>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03220104</t>
  </si>
  <si>
    <t>ОКПО - Общероссийский Классификатор Предприятий и Организаций</t>
  </si>
  <si>
    <t>okpo</t>
  </si>
  <si>
    <t>ОКАТО</t>
  </si>
  <si>
    <t>73401384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</si>
  <si>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</si>
  <si>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</si>
  <si>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</si>
  <si>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</si>
  <si>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</si>
  <si>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</si>
  <si>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</si>
  <si>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</si>
  <si>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</si>
  <si>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</si>
  <si>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</si>
  <si>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</si>
  <si>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</si>
  <si>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</si>
  <si>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</si>
  <si>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</si>
  <si>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</si>
  <si>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</si>
  <si>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</si>
  <si>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</si>
  <si>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</si>
  <si>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433306, г.Ульяновск, ул.Минаева, д.46</t>
  </si>
  <si>
    <t>addressLegal</t>
  </si>
  <si>
    <t>Почтовый</t>
  </si>
  <si>
    <t>addressPost</t>
  </si>
  <si>
    <t>Руководитель</t>
  </si>
  <si>
    <t>ФИО</t>
  </si>
  <si>
    <t>Гитинасулов Муртазали Магомедович</t>
  </si>
  <si>
    <t>nameCEO</t>
  </si>
  <si>
    <t>Контактный телефон</t>
  </si>
  <si>
    <t>phoneCEO</t>
  </si>
  <si>
    <t>Главный бухгалтер</t>
  </si>
  <si>
    <t>Карасева Татьяна Васильевна</t>
  </si>
  <si>
    <t>nameAccountant</t>
  </si>
  <si>
    <t>phoneAccountant</t>
  </si>
  <si>
    <t>Должностное лицо, ответственное за составление формы</t>
  </si>
  <si>
    <t>Щепалина Наталья Александровна</t>
  </si>
  <si>
    <t>nameReporting</t>
  </si>
  <si>
    <t>Должность</t>
  </si>
  <si>
    <t>ведущий инженер</t>
  </si>
  <si>
    <t>positionReporting</t>
  </si>
  <si>
    <t>phoneReporting</t>
  </si>
  <si>
    <t>e-mail</t>
  </si>
  <si>
    <t>bdk@ulges.ru</t>
  </si>
  <si>
    <t>emailReporting</t>
  </si>
  <si>
    <t>Дата последнего обновления реестра организаций: 21.02.2023, 10:20:53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</si>
  <si>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</si>
  <si>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</si>
  <si>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</si>
  <si>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</si>
  <si>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</si>
  <si>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</si>
  <si>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</si>
  <si>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</si>
  <si>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</si>
  <si>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</si>
  <si>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</si>
  <si>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</si>
  <si>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</si>
  <si>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</si>
  <si>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</si>
  <si>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</si>
  <si>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</si>
  <si>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</si>
  <si>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</si>
  <si>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</si>
  <si>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</si>
  <si>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</si>
  <si>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</si>
  <si>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</si>
  <si>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</si>
  <si>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</si>
  <si>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</si>
  <si>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</si>
  <si>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</si>
  <si>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</si>
  <si>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</si>
  <si>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</si>
  <si>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</si>
  <si>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</si>
  <si>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</si>
  <si>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</si>
  <si>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</si>
  <si>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</si>
  <si>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</si>
  <si>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</si>
  <si>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</si>
  <si>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</si>
  <si>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</si>
  <si>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</si>
  <si>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</si>
  <si>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</si>
  <si>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</si>
  <si>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</si>
  <si>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</si>
  <si>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</si>
  <si>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</si>
  <si>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</si>
  <si>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</si>
  <si>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</si>
  <si>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</si>
  <si>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</si>
  <si>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×</t>
  </si>
  <si>
    <t>ООО "КОНДИТЕРСКАЯ ФАБРИКА "ВОЛЖАНКА"</t>
  </si>
  <si>
    <t>1157326000556</t>
  </si>
  <si>
    <t>7326048875</t>
  </si>
  <si>
    <t>732601001</t>
  </si>
  <si>
    <t>EGRULIP</t>
  </si>
  <si>
    <t>DYNAMIC.ENR.INCOME.NON.NET</t>
  </si>
  <si>
    <t>АО "ТЕПЛИЧНОЕ"</t>
  </si>
  <si>
    <t>2</t>
  </si>
  <si>
    <t>1127327001460</t>
  </si>
  <si>
    <t>7327063643</t>
  </si>
  <si>
    <t>732701001</t>
  </si>
  <si>
    <t>INSERT.ENR.INCOME.NON.NET</t>
  </si>
  <si>
    <t>1.4</t>
  </si>
  <si>
    <t>от смежных сетевых организаций:</t>
  </si>
  <si>
    <t>430</t>
  </si>
  <si>
    <t>АО "Оборонэнерго" филиал "Приволжский"</t>
  </si>
  <si>
    <t>1097746264230</t>
  </si>
  <si>
    <t>7704726225</t>
  </si>
  <si>
    <t>631743001</t>
  </si>
  <si>
    <t>RST_ORG</t>
  </si>
  <si>
    <t>DYNAMIC.ENR.INCOME.ADJACENT.NET</t>
  </si>
  <si>
    <t>АО "Авиастар - ОПЭ"</t>
  </si>
  <si>
    <t>1027301568469</t>
  </si>
  <si>
    <t>7328033112</t>
  </si>
  <si>
    <t>732801001</t>
  </si>
  <si>
    <t>Куйбышевская дирекция по энергообеспечению - структурное подразделение Трансэнерго - филиала ОАО "РЖД"</t>
  </si>
  <si>
    <t>3</t>
  </si>
  <si>
    <t>1037739877295</t>
  </si>
  <si>
    <t>7708503727</t>
  </si>
  <si>
    <t>631145010</t>
  </si>
  <si>
    <t>ООО "ГПП"</t>
  </si>
  <si>
    <t>4</t>
  </si>
  <si>
    <t>1147326001470</t>
  </si>
  <si>
    <t>7326046726</t>
  </si>
  <si>
    <t>ООО "МАГИСТРАЛЬ"</t>
  </si>
  <si>
    <t>5</t>
  </si>
  <si>
    <t>1147325006146</t>
  </si>
  <si>
    <t>7325131908</t>
  </si>
  <si>
    <t>ООО "Объединенные электрические сети"</t>
  </si>
  <si>
    <t>6</t>
  </si>
  <si>
    <t>1137327001085</t>
  </si>
  <si>
    <t>7327067503</t>
  </si>
  <si>
    <t>ПАО "МРСК Волги"-филиал "Ульяновские  распределительные сети"</t>
  </si>
  <si>
    <t>7</t>
  </si>
  <si>
    <t>1076450006280</t>
  </si>
  <si>
    <t>6450925977</t>
  </si>
  <si>
    <t>732702001</t>
  </si>
  <si>
    <t>ООО "ЭнергоХолдинг"</t>
  </si>
  <si>
    <t>8</t>
  </si>
  <si>
    <t>1097327001419</t>
  </si>
  <si>
    <t>7327050845</t>
  </si>
  <si>
    <t>ООО "Энергопром ГРУПП"</t>
  </si>
  <si>
    <t>9</t>
  </si>
  <si>
    <t>1127327001306</t>
  </si>
  <si>
    <t>7327063509</t>
  </si>
  <si>
    <t>ООО "Энерго-Альянс"</t>
  </si>
  <si>
    <t>10</t>
  </si>
  <si>
    <t>1127325007292</t>
  </si>
  <si>
    <t>7325117036</t>
  </si>
  <si>
    <t>ООО "ЭнергоТрансСеть"</t>
  </si>
  <si>
    <t>11</t>
  </si>
  <si>
    <t>1187325018550</t>
  </si>
  <si>
    <t>7309007533</t>
  </si>
  <si>
    <t>730901001</t>
  </si>
  <si>
    <t>ООО «Энергомодуль»</t>
  </si>
  <si>
    <t>12</t>
  </si>
  <si>
    <t>1127325007810</t>
  </si>
  <si>
    <t>7325117484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</si>
  <si>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</si>
  <si>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</si>
  <si>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</si>
  <si>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</si>
  <si>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</si>
  <si>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</si>
  <si>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</si>
  <si>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</si>
  <si>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</si>
  <si>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</si>
  <si>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</si>
  <si>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</si>
  <si>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</si>
  <si>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</si>
  <si>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</si>
  <si>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</si>
  <si>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</si>
  <si>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</si>
  <si>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</si>
  <si>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</si>
  <si>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</si>
  <si>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</si>
  <si>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</si>
  <si>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</si>
  <si>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</si>
  <si>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</si>
  <si>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</si>
  <si>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</si>
  <si>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</si>
  <si>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</si>
  <si>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</si>
  <si>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</si>
  <si>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</si>
  <si>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</si>
  <si>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</si>
  <si>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АО "Ульяновская сетевая компания"</t>
  </si>
  <si>
    <t>1067326026514</t>
  </si>
  <si>
    <t>7326027025</t>
  </si>
  <si>
    <t>ООО "Инза Сервис"</t>
  </si>
  <si>
    <t>1047300251283</t>
  </si>
  <si>
    <t>7306006330</t>
  </si>
  <si>
    <t>730601001</t>
  </si>
  <si>
    <t>ООО "Композит-Энерго"</t>
  </si>
  <si>
    <t>1117326000472</t>
  </si>
  <si>
    <t>7326038595</t>
  </si>
  <si>
    <t>ООО "Ульяновская воздушно-кабельная сеть"</t>
  </si>
  <si>
    <t>1157325005914</t>
  </si>
  <si>
    <t>7325139569</t>
  </si>
  <si>
    <t>13</t>
  </si>
  <si>
    <t>ООО "Энергосеть"</t>
  </si>
  <si>
    <t>14</t>
  </si>
  <si>
    <t>1107325006117</t>
  </si>
  <si>
    <t>7325099411</t>
  </si>
  <si>
    <t>15</t>
  </si>
  <si>
    <t>ООО "РегионПромСтрой"</t>
  </si>
  <si>
    <t>16</t>
  </si>
  <si>
    <t>1157327002832</t>
  </si>
  <si>
    <t>7327031909</t>
  </si>
  <si>
    <t>ООО "Русэнергоресурс"</t>
  </si>
  <si>
    <t>17</t>
  </si>
  <si>
    <t>1037706004346</t>
  </si>
  <si>
    <t>7706288496</t>
  </si>
  <si>
    <t>770401001</t>
  </si>
  <si>
    <t>ООО "СК ЭНЕРГОКОМ"</t>
  </si>
  <si>
    <t>18</t>
  </si>
  <si>
    <t>1177325004020</t>
  </si>
  <si>
    <t>7325152640</t>
  </si>
  <si>
    <t>19</t>
  </si>
  <si>
    <t>20</t>
  </si>
  <si>
    <t>21</t>
  </si>
  <si>
    <t>22</t>
  </si>
  <si>
    <t>ООО "ЭкоСеть"</t>
  </si>
  <si>
    <t>23</t>
  </si>
  <si>
    <t>1197325015458</t>
  </si>
  <si>
    <t>7327092789</t>
  </si>
  <si>
    <t>ООО "Инзенские районные электрические сети"</t>
  </si>
  <si>
    <t>24</t>
  </si>
  <si>
    <t>1097326000485</t>
  </si>
  <si>
    <t>7326034008</t>
  </si>
  <si>
    <t>25</t>
  </si>
  <si>
    <t>26</t>
  </si>
  <si>
    <t>АО "УКБП"</t>
  </si>
  <si>
    <t>27</t>
  </si>
  <si>
    <t>1027301160798</t>
  </si>
  <si>
    <t>7303005071</t>
  </si>
  <si>
    <t>28</t>
  </si>
  <si>
    <t>29</t>
  </si>
  <si>
    <t>ООО " Заволжская сетевая компания"</t>
  </si>
  <si>
    <t>30</t>
  </si>
  <si>
    <t>1107327000120</t>
  </si>
  <si>
    <t>7327053483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</si>
  <si>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</si>
  <si>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</si>
  <si>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</si>
  <si>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</si>
  <si>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</si>
  <si>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</si>
  <si>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</si>
  <si>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</si>
  <si>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Собственное потребление (совмещение деятельности)</t>
  </si>
  <si>
    <t>980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</si>
  <si>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</si>
  <si>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</si>
  <si>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</si>
  <si>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</si>
  <si>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</si>
  <si>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Нормативные потери (объёмы потерь, учтённые в сводном прогнозном балансе)</t>
  </si>
  <si>
    <t>1010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</si>
  <si>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</si>
  <si>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</si>
  <si>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Небаланс</t>
  </si>
  <si>
    <t>1030</t>
  </si>
  <si>
    <t>II. Мощность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</si>
  <si>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</si>
  <si>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</si>
  <si>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</si>
  <si>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</si>
  <si>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</si>
  <si>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</si>
  <si>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</si>
  <si>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</si>
  <si>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</si>
  <si>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DYNAMIC.PWR.INCOME.NON.NET</t>
  </si>
  <si>
    <t>INSERT.PWR.INCOME.NON.NET</t>
  </si>
  <si>
    <t>12.4</t>
  </si>
  <si>
    <t>1460</t>
  </si>
  <si>
    <t>DYNAMIC.PWR.INCOME.ADJACENT.NET</t>
  </si>
  <si>
    <t>INSERT.PWR.INCOME.ADJACENT.NET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</si>
  <si>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</si>
  <si>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</si>
  <si>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</si>
  <si>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</si>
  <si>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</si>
  <si>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</si>
  <si>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</si>
  <si>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</si>
  <si>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</si>
  <si>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1710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</si>
  <si>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</si>
  <si>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</si>
  <si>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</si>
  <si>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</si>
  <si>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</si>
  <si>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</si>
  <si>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</si>
  <si>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</si>
  <si>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</si>
  <si>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</si>
  <si>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</si>
  <si>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</si>
  <si>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</si>
  <si>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</si>
  <si>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</si>
  <si>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</si>
  <si>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</si>
  <si>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1990</t>
  </si>
  <si>
    <t>2000</t>
  </si>
  <si>
    <t>2010</t>
  </si>
  <si>
    <t>2020</t>
  </si>
  <si>
    <t>19.1</t>
  </si>
  <si>
    <t>относимые на собственное потребление</t>
  </si>
  <si>
    <t>2030</t>
  </si>
  <si>
    <t>2040</t>
  </si>
  <si>
    <t>2050</t>
  </si>
  <si>
    <t>2060</t>
  </si>
  <si>
    <t>Заявленная мощность</t>
  </si>
  <si>
    <t>2070</t>
  </si>
  <si>
    <t>Максимальная мощность</t>
  </si>
  <si>
    <t>2080</t>
  </si>
  <si>
    <t>Резервируемая мощность</t>
  </si>
  <si>
    <t>2090</t>
  </si>
  <si>
    <t>IV. Фактический полезный отпуск конечным потребителям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</si>
  <si>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</si>
  <si>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</si>
  <si>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</si>
  <si>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</si>
  <si>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</si>
  <si>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</si>
  <si>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</si>
  <si>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</si>
  <si>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</si>
  <si>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</si>
  <si>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</si>
  <si>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</si>
  <si>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</si>
  <si>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</si>
  <si>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</si>
  <si>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</si>
  <si>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</si>
  <si>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</si>
  <si>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</si>
  <si>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</si>
  <si>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</si>
  <si>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</si>
  <si>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</si>
  <si>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</si>
  <si>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</si>
  <si>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</si>
  <si>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</si>
  <si>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</si>
  <si>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</si>
  <si>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</si>
  <si>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</si>
  <si>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</si>
  <si>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</si>
  <si>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</si>
  <si>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</si>
  <si>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</si>
  <si>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</si>
  <si>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</si>
  <si>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</si>
  <si>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</si>
  <si>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</si>
  <si>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</si>
  <si>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</si>
  <si>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</si>
  <si>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</si>
  <si>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</si>
  <si>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</si>
  <si>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</si>
  <si>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</si>
  <si>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</si>
  <si>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</si>
  <si>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</si>
  <si>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</si>
  <si>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</si>
  <si>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</si>
  <si>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</si>
  <si>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</si>
  <si>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</si>
  <si>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</si>
  <si>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</si>
  <si>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</si>
  <si>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</si>
  <si>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</si>
  <si>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</si>
  <si>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</si>
  <si>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</si>
  <si>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</si>
  <si>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</si>
  <si>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</si>
  <si>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</si>
  <si>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</si>
  <si>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</si>
  <si>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</si>
  <si>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</si>
  <si>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</si>
  <si>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</si>
  <si>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</si>
  <si>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</si>
  <si>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</si>
  <si>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</si>
  <si>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</si>
  <si>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</si>
  <si>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</si>
  <si>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</si>
  <si>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</si>
  <si>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</si>
  <si>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</si>
  <si>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</si>
  <si>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</si>
  <si>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</si>
  <si>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</si>
  <si>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</si>
  <si>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</si>
  <si>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</si>
  <si>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</si>
  <si>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</si>
  <si>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</si>
  <si>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</si>
  <si>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</si>
  <si>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</si>
  <si>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</si>
  <si>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</si>
  <si>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</si>
  <si>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</si>
  <si>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</si>
  <si>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</si>
  <si>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</si>
  <si>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</si>
  <si>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</si>
  <si>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</si>
  <si>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</si>
  <si>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</si>
  <si>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</si>
  <si>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</si>
  <si>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</si>
  <si>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</si>
  <si>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</si>
  <si>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</si>
  <si>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</si>
  <si>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</si>
  <si>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</si>
  <si>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</si>
  <si>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</si>
  <si>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</si>
  <si>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</si>
  <si>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</si>
  <si>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</si>
  <si>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</si>
  <si>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</si>
  <si>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</si>
  <si>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</si>
  <si>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</si>
  <si>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</si>
  <si>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</si>
  <si>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gulkoov</t>
  </si>
  <si>
    <t>LOGIN</t>
  </si>
  <si>
    <t>MONTH_LIST</t>
  </si>
  <si>
    <t>YEAR_LIST</t>
  </si>
  <si>
    <t>Амурская область</t>
  </si>
  <si>
    <t>RU28</t>
  </si>
  <si>
    <t>Да</t>
  </si>
  <si>
    <t>BC25B75A8CEDDF0C468945F1BFEBC673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</si>
  <si>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</si>
  <si>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</si>
  <si>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</si>
  <si>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</si>
  <si>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</si>
  <si>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</si>
  <si>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</si>
  <si>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</si>
  <si>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</si>
  <si>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</si>
  <si>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</si>
  <si>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</si>
  <si>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wBcHrusFGPTaQNfdrwGcfyGWmHOVECZLwSiPBzDlRuviKIxvcrOmcjCjJrcwxSRC109i197i193i246, 194i226i26i8463273E39DE01DB966586EC415807D2B21dFEBd2309t20t51t823902000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</si>
  <si>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</si>
  <si>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</si>
  <si>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</si>
  <si>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</si>
  <si>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</si>
  <si>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</si>
  <si>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</si>
  <si>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</si>
  <si>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</si>
  <si>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</si>
  <si>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</si>
  <si>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</si>
  <si>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</si>
  <si>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</si>
  <si>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</si>
  <si>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</si>
  <si>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</si>
  <si>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</si>
  <si>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</si>
  <si>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</si>
  <si>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</si>
  <si>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</si>
  <si>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</si>
  <si>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</si>
  <si>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</si>
  <si>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</si>
  <si>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</si>
  <si>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</si>
  <si>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</si>
  <si>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</si>
  <si>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</si>
  <si>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</si>
  <si>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</si>
  <si>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</si>
  <si>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</si>
  <si>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</si>
  <si>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</si>
  <si>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</si>
  <si>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</si>
  <si>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</si>
  <si>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</si>
  <si>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</si>
  <si>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</si>
  <si>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</si>
  <si>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</si>
  <si>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</si>
  <si>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</si>
  <si>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</si>
  <si>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</si>
  <si>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</si>
  <si>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</si>
  <si>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</si>
  <si>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</si>
  <si>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</si>
  <si>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</si>
  <si>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</si>
  <si>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</si>
  <si>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</si>
  <si>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</si>
  <si>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</si>
  <si>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</si>
  <si>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</si>
  <si>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</si>
  <si>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</si>
  <si>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</si>
  <si>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</si>
  <si>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</si>
  <si>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</si>
  <si>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</si>
  <si>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</si>
  <si>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</si>
  <si>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</si>
  <si>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</si>
  <si>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</si>
  <si>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</si>
  <si>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</si>
  <si>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</si>
  <si>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</si>
  <si>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</si>
  <si>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</si>
  <si>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</si>
  <si>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</si>
  <si>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</si>
  <si>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</si>
  <si>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</si>
  <si>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</si>
  <si>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</si>
  <si>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</si>
  <si>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</si>
  <si>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</si>
  <si>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</si>
  <si>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</si>
  <si>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</si>
  <si>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</si>
  <si>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</si>
  <si>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</si>
  <si>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</si>
  <si>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</si>
  <si>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</si>
  <si>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</si>
  <si>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</si>
  <si>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</si>
  <si>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</si>
  <si>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</si>
  <si>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</si>
  <si>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</si>
  <si>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</si>
  <si>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</si>
  <si>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</si>
  <si>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</si>
  <si>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</si>
  <si>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</si>
  <si>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</si>
  <si>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</si>
  <si>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</si>
  <si>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</si>
  <si>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</si>
  <si>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</si>
  <si>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</si>
  <si>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</si>
  <si>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</si>
  <si>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</si>
  <si>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</si>
  <si>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</si>
  <si>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</si>
  <si>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</si>
  <si>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</si>
  <si>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</si>
  <si>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</si>
  <si>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</si>
  <si>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</si>
  <si>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</si>
  <si>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</si>
  <si>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</si>
  <si>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</si>
  <si>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</si>
  <si>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</si>
  <si>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</si>
  <si>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</si>
  <si>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</si>
  <si>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</si>
  <si>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</si>
  <si>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</si>
  <si>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</si>
  <si>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</si>
  <si>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</si>
  <si>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</si>
  <si>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</si>
  <si>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</si>
  <si>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</si>
  <si>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</si>
  <si>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</si>
  <si>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</si>
  <si>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</si>
  <si>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</si>
  <si>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</si>
  <si>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</si>
  <si>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</si>
  <si>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</si>
  <si>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</si>
  <si>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</si>
  <si>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</si>
  <si>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</si>
  <si>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</si>
  <si>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</si>
  <si>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</si>
  <si>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</si>
  <si>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</si>
  <si>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</si>
  <si>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</si>
  <si>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</si>
  <si>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</si>
  <si>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</si>
  <si>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</si>
  <si>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</si>
  <si>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</si>
  <si>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</si>
  <si>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</si>
  <si>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</si>
  <si>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</si>
  <si>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</si>
  <si>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</si>
  <si>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</si>
  <si>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</si>
  <si>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</si>
  <si>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</si>
  <si>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</si>
  <si>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</si>
  <si>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</si>
  <si>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</si>
  <si>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</si>
  <si>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</si>
  <si>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</si>
  <si>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</si>
  <si>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</si>
  <si>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</si>
  <si>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</si>
  <si>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</si>
  <si>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</si>
  <si>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</si>
  <si>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</si>
  <si>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</si>
  <si>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</si>
  <si>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</si>
  <si>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</si>
  <si>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</si>
  <si>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</si>
  <si>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</si>
  <si>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</si>
  <si>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</si>
  <si>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</si>
  <si>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</si>
  <si>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</si>
  <si>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</si>
  <si>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</si>
  <si>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</si>
  <si>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</si>
  <si>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</si>
  <si>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</si>
  <si>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</si>
  <si>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</si>
  <si>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</si>
  <si>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</si>
  <si>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</si>
  <si>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</si>
  <si>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</si>
  <si>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</si>
  <si>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</si>
  <si>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</si>
  <si>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</si>
  <si>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</si>
  <si>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</si>
  <si>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</si>
  <si>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</si>
  <si>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</si>
  <si>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</si>
  <si>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</si>
  <si>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</si>
  <si>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</si>
  <si>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</si>
  <si>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</si>
  <si>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</si>
  <si>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</si>
  <si>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</si>
  <si>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</si>
  <si>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</si>
  <si>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</si>
  <si>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</si>
  <si>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</si>
  <si>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</si>
  <si>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</si>
  <si>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</si>
  <si>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</si>
  <si>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</si>
  <si>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</si>
  <si>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</si>
  <si>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</si>
  <si>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</si>
  <si>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</si>
  <si>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</si>
  <si>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</si>
  <si>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</si>
  <si>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</si>
  <si>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</si>
  <si>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</si>
  <si>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</si>
  <si>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</si>
  <si>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</si>
  <si>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</si>
  <si>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</si>
  <si>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</si>
  <si>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</si>
  <si>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</si>
  <si>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</si>
  <si>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</si>
  <si>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</si>
  <si>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</si>
  <si>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</si>
  <si>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</si>
  <si>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</si>
  <si>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</si>
  <si>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</si>
  <si>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</si>
  <si>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</si>
  <si>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</si>
  <si>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</si>
  <si>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</si>
  <si>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</si>
  <si>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</si>
  <si>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</si>
  <si>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</si>
  <si>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</si>
  <si>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</si>
  <si>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</si>
  <si>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</si>
  <si>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</si>
  <si>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</si>
  <si>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</si>
  <si>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</si>
  <si>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</si>
  <si>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</si>
  <si>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</si>
  <si>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</si>
  <si>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</si>
  <si>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</si>
  <si>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«Филиала Публичного акционерного общества «Авиационный комплекс им. С.В. Ильюшина» - Авиастар»</t>
  </si>
  <si>
    <t>7714027882</t>
  </si>
  <si>
    <t>732843001</t>
  </si>
  <si>
    <t>1027739118659</t>
  </si>
  <si>
    <t>/Электроэнергетика/Передача ЭЭ/РСО</t>
  </si>
  <si>
    <t>Y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</si>
  <si>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</si>
  <si>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</si>
  <si>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</si>
  <si>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</si>
  <si>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</si>
  <si>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"ГНЦ НИИАР"</t>
  </si>
  <si>
    <t>7302040242</t>
  </si>
  <si>
    <t>732901001</t>
  </si>
  <si>
    <t>1087302001797</t>
  </si>
  <si>
    <t>/Электроэнергетика/Передача ЭЭ/РСО :: /Электроэнергетика/Производство ЭЭ/Некомбинированная выработка</t>
  </si>
  <si>
    <t>АО "Мосэнергосбыт"</t>
  </si>
  <si>
    <t>7736520080</t>
  </si>
  <si>
    <t>997650001</t>
  </si>
  <si>
    <t>1057746557329</t>
  </si>
  <si>
    <t>/Электроэнергетика/Сбыт ЭЭ/Нерегулируемый сбыт</t>
  </si>
  <si>
    <t>АО "Оборонэнергосбыт"</t>
  </si>
  <si>
    <t>7704731218</t>
  </si>
  <si>
    <t>773043001</t>
  </si>
  <si>
    <t>1097746448315</t>
  </si>
  <si>
    <t>/Электроэнергетика/Сбыт ЭЭ/ГП</t>
  </si>
  <si>
    <t>АО "Ульяновский патронный завод"</t>
  </si>
  <si>
    <t>7328500127</t>
  </si>
  <si>
    <t>730350001</t>
  </si>
  <si>
    <t>1047301521520</t>
  </si>
  <si>
    <t>АО "Ульяновскцемент"</t>
  </si>
  <si>
    <t>7321000069</t>
  </si>
  <si>
    <t>732101001</t>
  </si>
  <si>
    <t>1027301056562</t>
  </si>
  <si>
    <t>АО "Ульяновскэнерго"</t>
  </si>
  <si>
    <t>7327012462</t>
  </si>
  <si>
    <t>1027301482526</t>
  </si>
  <si>
    <t>АО "Энергосбытовая компания "Восток"</t>
  </si>
  <si>
    <t>7705424509</t>
  </si>
  <si>
    <t>1037739123696</t>
  </si>
  <si>
    <t>Акционерное общество "Оборонэнерго" - филиал "Уральский"</t>
  </si>
  <si>
    <t>667243001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</si>
  <si>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</si>
  <si>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</si>
  <si>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</si>
  <si>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</si>
  <si>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</si>
  <si>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</si>
  <si>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</si>
  <si>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</si>
  <si>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7327058153</t>
  </si>
  <si>
    <t>1117327000560</t>
  </si>
  <si>
    <t>ООО "АВИС"</t>
  </si>
  <si>
    <t>7327049487</t>
  </si>
  <si>
    <t>1097327000077</t>
  </si>
  <si>
    <t>ООО "ВЕТРОПАРКИ ФРВ"</t>
  </si>
  <si>
    <t>7840320023</t>
  </si>
  <si>
    <t>770301001</t>
  </si>
  <si>
    <t>1057811304077</t>
  </si>
  <si>
    <t>/Электроэнергетика/Производство ЭЭ/Некомбинированная выработка</t>
  </si>
  <si>
    <t>ООО "ВОЛГАЭНЕРГО"</t>
  </si>
  <si>
    <t>7325172446</t>
  </si>
  <si>
    <t>1217300001456</t>
  </si>
  <si>
    <t>ООО "Гарант Энерго"</t>
  </si>
  <si>
    <t>7709782777</t>
  </si>
  <si>
    <t>770901001</t>
  </si>
  <si>
    <t>1087746321827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</si>
  <si>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</si>
  <si>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</si>
  <si>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</si>
  <si>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</si>
  <si>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</si>
  <si>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</si>
  <si>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</si>
  <si>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</si>
  <si>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"МАРЭМ+"</t>
  </si>
  <si>
    <t>7702387915</t>
  </si>
  <si>
    <t>773001001</t>
  </si>
  <si>
    <t>1157746714740</t>
  </si>
  <si>
    <t>N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</si>
  <si>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</si>
  <si>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</si>
  <si>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</si>
  <si>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</si>
  <si>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</si>
  <si>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</si>
  <si>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</si>
  <si>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</si>
  <si>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"Межрегиональная энергосбытовая компания" (ООО "Межрегионсбыт")</t>
  </si>
  <si>
    <t>7704550388</t>
  </si>
  <si>
    <t>1057746444634</t>
  </si>
  <si>
    <t>ООО "НИИАР-ГЕНЕРАЦИЯ"</t>
  </si>
  <si>
    <t>7329008990</t>
  </si>
  <si>
    <t>1127329003163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</si>
  <si>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</si>
  <si>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"НОВОСПАССКАЯ СЕТЕВАЯ КОМПАНИЯ"</t>
  </si>
  <si>
    <t>7313014036</t>
  </si>
  <si>
    <t>731301001</t>
  </si>
  <si>
    <t>1207300005714</t>
  </si>
  <si>
    <t>ООО "ПЕРВЫЙ ВЕТРОПАРК ФРВ"</t>
  </si>
  <si>
    <t>7703438009</t>
  </si>
  <si>
    <t>5177746260577</t>
  </si>
  <si>
    <t>ООО "РН-Энерго"</t>
  </si>
  <si>
    <t>7706525041</t>
  </si>
  <si>
    <t>1047796118182</t>
  </si>
  <si>
    <t>ООО "РЭС"</t>
  </si>
  <si>
    <t>1324001060</t>
  </si>
  <si>
    <t>132401001</t>
  </si>
  <si>
    <t>1131324000532</t>
  </si>
  <si>
    <t>ООО "Распределительные электрические сети"</t>
  </si>
  <si>
    <t>7325116811</t>
  </si>
  <si>
    <t>1127325007116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</si>
  <si>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</si>
  <si>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</si>
  <si>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</si>
  <si>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</si>
  <si>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"Русэнергосбыт"</t>
  </si>
  <si>
    <t>7706284124</t>
  </si>
  <si>
    <t>1027706023058</t>
  </si>
  <si>
    <t>ООО "СК Энерго"</t>
  </si>
  <si>
    <t>7329031580</t>
  </si>
  <si>
    <t>1197325014105</t>
  </si>
  <si>
    <t>ООО "Сети Барыш"</t>
  </si>
  <si>
    <t>7306037032</t>
  </si>
  <si>
    <t>1057306007604</t>
  </si>
  <si>
    <t>ООО "Симбирская энергосбытовая компания"</t>
  </si>
  <si>
    <t>7325106267</t>
  </si>
  <si>
    <t>1117325005379</t>
  </si>
  <si>
    <t>ООО "Симбирская энергосбытовая номинация"</t>
  </si>
  <si>
    <t>7328500977</t>
  </si>
  <si>
    <t>1047301538019</t>
  </si>
  <si>
    <t>ООО "Стройэнергоремонт"</t>
  </si>
  <si>
    <t>7327003845</t>
  </si>
  <si>
    <t>1027301489071</t>
  </si>
  <si>
    <t>ООО "Транснефтьэнерго"</t>
  </si>
  <si>
    <t>7703552167</t>
  </si>
  <si>
    <t>772301001</t>
  </si>
  <si>
    <t>1057747096990</t>
  </si>
  <si>
    <t>ООО "УАЗ"</t>
  </si>
  <si>
    <t>7327077188</t>
  </si>
  <si>
    <t>1167325054082</t>
  </si>
  <si>
    <t>ООО "Ульяновск-Когенерация"</t>
  </si>
  <si>
    <t>7327071267</t>
  </si>
  <si>
    <t>1147327000490</t>
  </si>
  <si>
    <t>ООО "Ульяновские СЭС"</t>
  </si>
  <si>
    <t>7327093768</t>
  </si>
  <si>
    <t>1207300000709</t>
  </si>
  <si>
    <t>ООО "Черкизово ТЭК"</t>
  </si>
  <si>
    <t>7714974474</t>
  </si>
  <si>
    <t>771001001</t>
  </si>
  <si>
    <t>1177746151978</t>
  </si>
  <si>
    <t>ООО "ЭнергоКомпания"</t>
  </si>
  <si>
    <t>7326047906</t>
  </si>
  <si>
    <t>1147326002702</t>
  </si>
  <si>
    <t>ООО "ЭнергоСоюз"</t>
  </si>
  <si>
    <t>7325120952</t>
  </si>
  <si>
    <t>1137325002869</t>
  </si>
  <si>
    <t>ООО "Энергосистема"</t>
  </si>
  <si>
    <t>7715887873</t>
  </si>
  <si>
    <t>1117746835601</t>
  </si>
  <si>
    <t>ООО «РТ-ЭТ»</t>
  </si>
  <si>
    <t>7729667652</t>
  </si>
  <si>
    <t>770501001</t>
  </si>
  <si>
    <t>1107746905650</t>
  </si>
  <si>
    <t>ООО «Энергетическая компания «СТИ»</t>
  </si>
  <si>
    <t>7839041402</t>
  </si>
  <si>
    <t>783901001</t>
  </si>
  <si>
    <t>1157847267522</t>
  </si>
  <si>
    <t>/Электроэнергетика/Передача ЭЭ/ФСК :: /Электроэнергетика/Передача ЭЭ/РСО</t>
  </si>
  <si>
    <t>Общество с ограниченной ответственностью «АгроЭнергоСбыт»</t>
  </si>
  <si>
    <t>7730188527</t>
  </si>
  <si>
    <t>1157746955563</t>
  </si>
  <si>
    <t>ПАО "МРСК Волги"</t>
  </si>
  <si>
    <t>645001001</t>
  </si>
  <si>
    <t>ПАО "ФСК ЕЭС"</t>
  </si>
  <si>
    <t>4716016979</t>
  </si>
  <si>
    <t>773101001</t>
  </si>
  <si>
    <t>1024701893336</t>
  </si>
  <si>
    <t>ПАО "Фортум"</t>
  </si>
  <si>
    <t>7203162698</t>
  </si>
  <si>
    <t>997150001</t>
  </si>
  <si>
    <t>1058602102437</t>
  </si>
  <si>
    <t>Саратовский филиал ООО "Газпром энерго"</t>
  </si>
  <si>
    <t>7736186950</t>
  </si>
  <si>
    <t>645243001</t>
  </si>
  <si>
    <t>1027739841370</t>
  </si>
  <si>
    <t>Удмуртский филиал ООО "ЕЭС-Гарант"</t>
  </si>
  <si>
    <t>5024173259</t>
  </si>
  <si>
    <t>184143001</t>
  </si>
  <si>
    <t>1175024009918</t>
  </si>
  <si>
    <t>Филиал "Ульяновский" ПАО "Т Плюс"</t>
  </si>
  <si>
    <t>6315376946</t>
  </si>
  <si>
    <t>732743001</t>
  </si>
  <si>
    <t>1056315070350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</si>
  <si>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</si>
  <si>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</si>
  <si>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</si>
  <si>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</si>
  <si>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</si>
  <si>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</si>
  <si>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</si>
  <si>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</si>
  <si>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</si>
  <si>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</si>
  <si>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</si>
  <si>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</si>
  <si>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</si>
  <si>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</si>
  <si>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</si>
  <si>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</si>
  <si>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</si>
  <si>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</si>
  <si>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</si>
  <si>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</si>
  <si>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</si>
  <si>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</si>
  <si>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</si>
  <si>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</si>
  <si>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</si>
  <si>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</si>
  <si>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</si>
  <si>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</si>
  <si>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</si>
  <si>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</si>
  <si>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</si>
  <si>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</si>
  <si>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</si>
  <si>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</si>
  <si>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</si>
  <si>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</si>
  <si>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</si>
  <si>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</si>
  <si>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</si>
  <si>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</si>
  <si>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</si>
  <si>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</si>
  <si>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</si>
  <si>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</si>
  <si>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</si>
  <si>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</si>
  <si>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</si>
  <si>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</si>
  <si>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</si>
  <si>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</si>
  <si>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</si>
  <si>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</si>
  <si>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</si>
  <si>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</si>
  <si>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</si>
  <si>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</si>
  <si>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</si>
  <si>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</si>
  <si>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</si>
  <si>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</si>
  <si>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</si>
  <si>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</si>
  <si>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</si>
  <si>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</si>
  <si>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</si>
  <si>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</si>
  <si>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</si>
  <si>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</si>
  <si>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</si>
  <si>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</si>
  <si>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</si>
  <si>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</si>
  <si>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</si>
  <si>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</si>
  <si>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</si>
  <si>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</si>
  <si>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</si>
  <si>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</si>
  <si>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</si>
  <si>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</si>
  <si>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</si>
  <si>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</si>
  <si>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</si>
  <si>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</si>
  <si>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</si>
  <si>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</si>
  <si>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</si>
  <si>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</si>
  <si>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</si>
  <si>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</si>
  <si>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</si>
  <si>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</si>
  <si>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</si>
  <si>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</si>
  <si>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</si>
  <si>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</si>
  <si>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</si>
  <si>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</si>
  <si>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</si>
  <si>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</si>
  <si>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</si>
  <si>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</si>
  <si>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</si>
  <si>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</si>
  <si>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</si>
  <si>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</si>
  <si>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</si>
  <si>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</si>
  <si>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</si>
  <si>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</si>
  <si>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</si>
  <si>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</si>
  <si>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</si>
  <si>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</si>
  <si>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</si>
  <si>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</si>
  <si>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</si>
  <si>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</si>
  <si>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</si>
  <si>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</si>
  <si>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</si>
  <si>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</si>
  <si>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</si>
  <si>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</si>
  <si>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</si>
  <si>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</si>
  <si>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</si>
  <si>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</si>
  <si>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</si>
  <si>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</si>
  <si>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</si>
  <si>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</si>
  <si>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</si>
  <si>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</si>
  <si>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</si>
  <si>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</si>
  <si>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</si>
  <si>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</si>
  <si>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</si>
  <si>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</si>
  <si>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</si>
  <si>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</si>
  <si>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</si>
  <si>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</si>
  <si>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</si>
  <si>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</si>
  <si>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</si>
  <si>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</si>
  <si>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</si>
  <si>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</si>
  <si>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</si>
  <si>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</si>
  <si>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</si>
  <si>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</si>
  <si>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</si>
  <si>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</si>
  <si>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</si>
  <si>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</si>
  <si>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</si>
  <si>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</si>
  <si>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</si>
  <si>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</si>
  <si>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</si>
  <si>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</si>
  <si>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</si>
  <si>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</si>
  <si>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</si>
  <si>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</si>
  <si>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</si>
  <si>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</si>
  <si>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</si>
  <si>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</si>
  <si>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</si>
  <si>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</si>
  <si>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</si>
  <si>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</si>
  <si>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</si>
  <si>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</si>
  <si>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</si>
  <si>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</si>
  <si>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</si>
  <si>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</si>
  <si>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</si>
  <si>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</si>
  <si>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</si>
  <si>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</si>
  <si>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</si>
  <si>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</si>
  <si>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</si>
  <si>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</si>
  <si>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</si>
  <si>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</si>
  <si>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</si>
  <si>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</si>
  <si>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</si>
  <si>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</si>
  <si>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</si>
  <si>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</si>
  <si>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</si>
  <si>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</si>
  <si>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</si>
  <si>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</si>
  <si>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</si>
  <si>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</si>
  <si>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</si>
  <si>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</si>
  <si>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</si>
  <si>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</si>
  <si>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</si>
  <si>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</si>
  <si>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</si>
  <si>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</si>
  <si>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</si>
  <si>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</si>
  <si>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</si>
  <si>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</si>
  <si>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</si>
  <si>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</si>
  <si>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</si>
  <si>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</si>
  <si>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</si>
  <si>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</si>
  <si>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</si>
  <si>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</si>
  <si>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</si>
  <si>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</si>
  <si>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</si>
  <si>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</si>
  <si>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</si>
  <si>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</si>
  <si>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</si>
  <si>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</si>
  <si>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</si>
  <si>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</si>
  <si>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</si>
  <si>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</si>
  <si>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</si>
  <si>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</si>
  <si>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</si>
  <si>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</si>
  <si>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</si>
  <si>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</si>
  <si>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</si>
  <si>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</si>
  <si>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</si>
  <si>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</si>
  <si>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</si>
  <si>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</si>
  <si>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</si>
  <si>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</si>
  <si>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</si>
  <si>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</si>
  <si>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</si>
  <si>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</si>
  <si>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</si>
  <si>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</si>
  <si>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</si>
  <si>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</si>
  <si>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</si>
  <si>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</si>
  <si>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</si>
  <si>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</si>
  <si>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</si>
  <si>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</si>
  <si>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</si>
  <si>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</si>
  <si>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</si>
  <si>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</si>
  <si>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</si>
  <si>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</si>
  <si>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</si>
  <si>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</si>
  <si>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</si>
  <si>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</si>
  <si>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</si>
  <si>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</si>
  <si>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</si>
  <si>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</si>
  <si>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</si>
  <si>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</si>
  <si>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</si>
  <si>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</si>
  <si>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</si>
  <si>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</si>
  <si>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</si>
  <si>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</si>
  <si>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</si>
  <si>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</si>
  <si>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</si>
  <si>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</si>
  <si>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</si>
  <si>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</si>
  <si>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</si>
  <si>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</si>
  <si>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</si>
  <si>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</si>
  <si>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</si>
  <si>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</si>
  <si>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</si>
  <si>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</si>
  <si>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</si>
  <si>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</si>
  <si>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</si>
  <si>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</si>
  <si>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</si>
  <si>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</si>
  <si>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</si>
  <si>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</si>
  <si>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</si>
  <si>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</si>
  <si>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</si>
  <si>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</si>
  <si>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</si>
  <si>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</si>
  <si>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</si>
  <si>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</si>
  <si>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</si>
  <si>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</si>
  <si>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</si>
  <si>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</si>
  <si>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</si>
  <si>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</si>
  <si>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</si>
  <si>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</si>
  <si>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</si>
  <si>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</si>
  <si>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</si>
  <si>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</si>
  <si>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</si>
  <si>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</si>
  <si>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</si>
  <si>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</si>
  <si>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</si>
  <si>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</si>
  <si>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</si>
  <si>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</si>
  <si>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</si>
  <si>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</si>
  <si>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</si>
  <si>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</si>
  <si>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</si>
  <si>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</si>
  <si>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</si>
  <si>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</si>
  <si>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</si>
  <si>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</si>
  <si>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</si>
  <si>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</si>
  <si>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</si>
  <si>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</si>
  <si>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</si>
  <si>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</si>
  <si>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</si>
  <si>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</si>
  <si>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</si>
  <si>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</si>
  <si>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</si>
  <si>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</si>
  <si>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</si>
  <si>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</si>
  <si>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</si>
  <si>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</si>
  <si>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</si>
  <si>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</si>
  <si>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ORG_NAME</t>
  </si>
  <si>
    <t>INN_NAME</t>
  </si>
  <si>
    <t>KPP_NAME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</si>
  <si>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</si>
  <si>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</si>
  <si>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</si>
  <si>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</si>
  <si>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</si>
  <si>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</si>
  <si>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</si>
  <si>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</si>
  <si>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</si>
  <si>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</si>
  <si>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</si>
  <si>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</si>
  <si>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</si>
  <si>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</si>
  <si>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</si>
  <si>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</si>
  <si>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</si>
  <si>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</si>
  <si>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</si>
  <si>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</si>
  <si>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</si>
  <si>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</si>
  <si>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</si>
  <si>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</si>
  <si>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</si>
  <si>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</si>
  <si>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</si>
  <si>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</si>
  <si>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</si>
  <si>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</si>
  <si>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</si>
  <si>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</si>
  <si>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</si>
  <si>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</si>
  <si>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</si>
  <si>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</si>
  <si>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</si>
  <si>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</si>
  <si>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</si>
  <si>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</si>
  <si>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</si>
  <si>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</si>
  <si>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</si>
  <si>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</si>
  <si>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</si>
  <si>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</si>
  <si>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</si>
  <si>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</si>
  <si>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</si>
  <si>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</si>
  <si>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</si>
  <si>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</si>
  <si>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</si>
  <si>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</si>
  <si>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</si>
  <si>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</si>
  <si>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</si>
  <si>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</si>
  <si>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</si>
  <si>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</si>
  <si>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</si>
  <si>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</si>
  <si>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</si>
  <si>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</si>
  <si>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</si>
  <si>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</si>
  <si>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</si>
  <si>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</si>
  <si>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</si>
  <si>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</si>
  <si>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</si>
  <si>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</si>
  <si>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</si>
  <si>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</si>
  <si>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</si>
  <si>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</si>
  <si>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</si>
  <si>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</si>
  <si>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</si>
  <si>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</si>
  <si>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</si>
  <si>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</si>
  <si>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</si>
  <si>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</si>
  <si>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</si>
  <si>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</si>
  <si>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</si>
  <si>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</si>
  <si>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</si>
  <si>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</si>
  <si>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</si>
  <si>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</si>
  <si>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</si>
  <si>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</si>
  <si>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</si>
  <si>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</si>
  <si>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</si>
  <si>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</si>
  <si>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</si>
  <si>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</si>
  <si>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</si>
  <si>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</si>
  <si>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</si>
  <si>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ЖИЛИЩНО-СТРОИТЕЛЬНЫЙ КООПЕРАТИВ  "ИНДОВОЕ"</t>
  </si>
  <si>
    <t>ООО "Заволжская сетевая компания"</t>
  </si>
  <si>
    <t>ООО «Экосеть»</t>
  </si>
  <si>
    <t>ООО «Композит-энерго»</t>
  </si>
  <si>
    <t>ООО "НСК"</t>
  </si>
  <si>
    <t>АО "УКПБ"</t>
  </si>
  <si>
    <t>431</t>
  </si>
  <si>
    <t>ООО "Энергомодуль"</t>
  </si>
  <si>
    <t>751</t>
  </si>
  <si>
    <t>Начальник СРЭЭ</t>
  </si>
  <si>
    <t>Н.Н. Аникина</t>
  </si>
  <si>
    <t>Ведущий инженер СРЭЭ Щепалина Н.А.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</si>
</sst>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dd\.mm\.yyyy"/>
    <numFmt numFmtId="166" formatCode="0.000"/>
    <numFmt numFmtId="167" formatCode="0.0000"/>
  </numFmts>
  <fonts count="3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  <font>
      <sz val="11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2" fillId="0" borderId="0" applyFill="0" applyBorder="0">
      <alignment vertical="top"/>
    </xf>
    <xf numFmtId="0" fontId="3" fillId="0" borderId="0" applyFill="0" applyBorder="0"/>
    <xf numFmtId="0" fontId="4" fillId="0" borderId="0" applyFill="0" applyBorder="0"/>
  </cellStyleXfs>
  <cellXfs count="219">
    <xf numFmtId="0" fontId="0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8" fillId="0" borderId="0" xfId="0" applyNumberFormat="1" applyFont="1" applyAlignment="1">
      <alignment wrapText="1"/>
    </xf>
    <xf numFmtId="0" fontId="9" fillId="0" borderId="0" xfId="0" applyNumberFormat="1" applyFont="1"/>
    <xf numFmtId="0" fontId="10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wrapText="1"/>
    </xf>
    <xf numFmtId="0" fontId="10" fillId="0" borderId="0" xfId="0" applyNumberFormat="1" applyFont="1" applyAlignment="1">
      <alignment wrapText="1"/>
    </xf>
    <xf numFmtId="0" fontId="12" fillId="0" borderId="0" xfId="0" applyNumberFormat="1" applyFont="1"/>
    <xf numFmtId="0" fontId="12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wrapText="1"/>
    </xf>
    <xf numFmtId="0" fontId="12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left" vertical="center" wrapText="1"/>
    </xf>
    <xf numFmtId="0" fontId="14" fillId="0" borderId="0" xfId="0" applyNumberFormat="1" applyFont="1"/>
    <xf numFmtId="0" fontId="14" fillId="0" borderId="2" xfId="0" applyNumberFormat="1" applyFont="1" applyBorder="1" applyAlignment="1">
      <alignment wrapText="1"/>
    </xf>
    <xf numFmtId="0" fontId="14" fillId="0" borderId="0" xfId="0" applyNumberFormat="1" applyFont="1" applyAlignment="1">
      <alignment wrapText="1"/>
    </xf>
    <xf numFmtId="0" fontId="15" fillId="3" borderId="3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5" fillId="5" borderId="3" xfId="0" applyNumberFormat="1" applyFont="1" applyFill="1" applyBorder="1" applyAlignment="1">
      <alignment horizontal="center" vertical="center" wrapText="1"/>
    </xf>
    <xf numFmtId="0" fontId="15" fillId="6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wrapText="1"/>
    </xf>
    <xf numFmtId="0" fontId="7" fillId="0" borderId="5" xfId="0" applyNumberFormat="1" applyFont="1" applyBorder="1" applyAlignment="1">
      <alignment wrapText="1"/>
    </xf>
    <xf numFmtId="0" fontId="7" fillId="0" borderId="5" xfId="0" applyNumberFormat="1" applyFont="1" applyBorder="1" applyAlignment="1">
      <alignment vertical="center" wrapText="1"/>
    </xf>
    <xf numFmtId="0" fontId="16" fillId="0" borderId="0" xfId="0" applyNumberFormat="1" applyFont="1"/>
    <xf numFmtId="0" fontId="17" fillId="0" borderId="0" xfId="0" applyNumberFormat="1" applyFont="1" applyAlignment="1">
      <alignment horizontal="left" vertical="center" indent="4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8" fillId="0" borderId="0" xfId="0" applyNumberFormat="1" applyFont="1"/>
    <xf numFmtId="0" fontId="18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center" wrapText="1"/>
    </xf>
    <xf numFmtId="0" fontId="2" fillId="5" borderId="3" xfId="0" applyNumberFormat="1" applyFont="1" applyFill="1" applyBorder="1" applyAlignment="1">
      <alignment horizontal="left" vertical="center" wrapText="1" inden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9" fillId="0" borderId="0" xfId="0" applyNumberFormat="1" applyFont="1"/>
    <xf numFmtId="0" fontId="19" fillId="0" borderId="3" xfId="0" applyNumberFormat="1" applyFont="1" applyBorder="1" applyAlignment="1">
      <alignment horizontal="left" vertical="center" wrapText="1" indent="1"/>
    </xf>
    <xf numFmtId="0" fontId="2" fillId="7" borderId="0" xfId="0" applyNumberFormat="1" applyFont="1" applyFill="1" applyAlignment="1">
      <alignment vertical="center"/>
    </xf>
    <xf numFmtId="0" fontId="2" fillId="7" borderId="0" xfId="0" applyNumberFormat="1" applyFont="1" applyFill="1" applyAlignment="1">
      <alignment vertical="center" wrapText="1"/>
    </xf>
    <xf numFmtId="0" fontId="2" fillId="7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top" indent="1"/>
    </xf>
    <xf numFmtId="0" fontId="2" fillId="0" borderId="0" xfId="0" applyNumberFormat="1" applyFont="1" applyAlignment="1">
      <alignment horizontal="right" vertical="center" wrapText="1" indent="1"/>
    </xf>
    <xf numFmtId="0" fontId="2" fillId="0" borderId="0" xfId="0" applyNumberFormat="1" applyFont="1" applyAlignment="1">
      <alignment vertical="top"/>
    </xf>
    <xf numFmtId="0" fontId="18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/>
    </xf>
    <xf numFmtId="49" fontId="2" fillId="5" borderId="3" xfId="0" applyNumberFormat="1" applyFont="1" applyFill="1" applyBorder="1" applyAlignment="1">
      <alignment horizontal="left" vertical="center" wrapText="1" indent="1"/>
    </xf>
    <xf numFmtId="0" fontId="2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2" fillId="0" borderId="0" xfId="0" applyNumberFormat="1" applyFont="1"/>
    <xf numFmtId="0" fontId="2" fillId="5" borderId="7" xfId="0" applyNumberFormat="1" applyFont="1" applyFill="1" applyBorder="1" applyAlignment="1">
      <alignment horizontal="left" vertical="center" wrapText="1" indent="1"/>
    </xf>
    <xf numFmtId="0" fontId="18" fillId="0" borderId="0" xfId="0" applyNumberFormat="1" applyFont="1"/>
    <xf numFmtId="0" fontId="2" fillId="0" borderId="0" xfId="0" applyNumberFormat="1" applyFont="1"/>
    <xf numFmtId="164" fontId="21" fillId="5" borderId="7" xfId="0" applyNumberFormat="1" applyFont="1" applyFill="1" applyBorder="1" applyAlignment="1">
      <alignment horizontal="right" vertical="center"/>
    </xf>
    <xf numFmtId="0" fontId="21" fillId="0" borderId="0" xfId="0" applyNumberFormat="1" applyFont="1"/>
    <xf numFmtId="0" fontId="22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vertical="center"/>
    </xf>
    <xf numFmtId="49" fontId="21" fillId="0" borderId="0" xfId="1" applyNumberFormat="1" applyFont="1" applyAlignment="1">
      <alignment horizontal="right" vertical="center" indent="1"/>
    </xf>
    <xf numFmtId="0" fontId="21" fillId="0" borderId="0" xfId="0" applyNumberFormat="1" applyFont="1" applyAlignment="1">
      <alignment vertical="center"/>
    </xf>
    <xf numFmtId="49" fontId="21" fillId="0" borderId="0" xfId="0" applyNumberFormat="1" applyFont="1"/>
    <xf numFmtId="0" fontId="21" fillId="0" borderId="0" xfId="2" applyNumberFormat="1" applyFont="1"/>
    <xf numFmtId="0" fontId="21" fillId="0" borderId="0" xfId="0" applyNumberFormat="1" applyFont="1"/>
    <xf numFmtId="0" fontId="23" fillId="0" borderId="8" xfId="3" applyNumberFormat="1" applyFont="1" applyBorder="1" applyAlignment="1">
      <alignment vertical="center"/>
    </xf>
    <xf numFmtId="164" fontId="21" fillId="3" borderId="7" xfId="0" applyNumberFormat="1" applyFont="1" applyFill="1" applyBorder="1" applyAlignment="1" applyProtection="1">
      <alignment horizontal="right" vertical="center"/>
      <protection locked="0"/>
    </xf>
    <xf numFmtId="49" fontId="21" fillId="0" borderId="7" xfId="1" applyNumberFormat="1" applyFont="1" applyBorder="1" applyAlignment="1">
      <alignment horizontal="center" vertical="center" wrapText="1"/>
    </xf>
    <xf numFmtId="0" fontId="21" fillId="8" borderId="7" xfId="0" applyNumberFormat="1" applyFont="1" applyFill="1" applyBorder="1" applyAlignment="1">
      <alignment horizontal="left" vertical="center" wrapText="1" indent="1"/>
    </xf>
    <xf numFmtId="0" fontId="2" fillId="7" borderId="0" xfId="0" applyNumberFormat="1" applyFont="1" applyFill="1" applyAlignment="1">
      <alignment vertical="center"/>
    </xf>
    <xf numFmtId="0" fontId="2" fillId="0" borderId="5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18" fillId="0" borderId="5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8" borderId="7" xfId="0" applyNumberFormat="1" applyFont="1" applyFill="1" applyBorder="1" applyAlignment="1">
      <alignment horizontal="left" vertical="center" wrapText="1" inden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5" fillId="0" borderId="7" xfId="0" applyNumberFormat="1" applyFont="1" applyBorder="1" applyAlignment="1">
      <alignment horizontal="right" vertical="center" indent="1"/>
    </xf>
    <xf numFmtId="0" fontId="5" fillId="0" borderId="9" xfId="0" applyNumberFormat="1" applyFont="1" applyBorder="1"/>
    <xf numFmtId="0" fontId="21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/>
    <xf numFmtId="0" fontId="26" fillId="9" borderId="0" xfId="0" applyNumberFormat="1" applyFont="1" applyFill="1" applyAlignment="1">
      <alignment horizontal="center" vertical="center"/>
    </xf>
    <xf numFmtId="0" fontId="21" fillId="10" borderId="0" xfId="0" applyNumberFormat="1" applyFont="1" applyFill="1" applyAlignment="1">
      <alignment vertical="center"/>
    </xf>
    <xf numFmtId="0" fontId="21" fillId="10" borderId="0" xfId="0" applyNumberFormat="1" applyFont="1" applyFill="1" applyAlignment="1">
      <alignment horizontal="right" vertical="center"/>
    </xf>
    <xf numFmtId="0" fontId="21" fillId="10" borderId="0" xfId="0" applyNumberFormat="1" applyFont="1" applyFill="1" applyAlignment="1">
      <alignment horizontal="center" vertical="center"/>
    </xf>
    <xf numFmtId="0" fontId="27" fillId="10" borderId="0" xfId="0" applyNumberFormat="1" applyFont="1" applyFill="1" applyAlignment="1">
      <alignment vertical="center"/>
    </xf>
    <xf numFmtId="0" fontId="21" fillId="10" borderId="0" xfId="0" applyNumberFormat="1" applyFont="1" applyFill="1" applyAlignment="1">
      <alignment horizontal="left" vertical="center"/>
    </xf>
    <xf numFmtId="0" fontId="21" fillId="11" borderId="0" xfId="0" applyNumberFormat="1" applyFont="1" applyFill="1" applyAlignment="1">
      <alignment vertical="center" wrapText="1"/>
    </xf>
    <xf numFmtId="0" fontId="21" fillId="10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0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1" fillId="4" borderId="0" xfId="0" applyNumberFormat="1" applyFont="1" applyFill="1" applyAlignment="1">
      <alignment vertical="center"/>
    </xf>
    <xf numFmtId="0" fontId="5" fillId="4" borderId="0" xfId="0" applyNumberFormat="1" applyFont="1" applyFill="1"/>
    <xf numFmtId="0" fontId="2" fillId="5" borderId="3" xfId="0" applyNumberFormat="1" applyFont="1" applyFill="1" applyBorder="1" applyAlignment="1">
      <alignment horizontal="left" vertical="center" indent="1"/>
    </xf>
    <xf numFmtId="0" fontId="21" fillId="12" borderId="0" xfId="0" applyNumberFormat="1" applyFont="1" applyFill="1" applyAlignment="1">
      <alignment horizontal="right" vertical="center"/>
    </xf>
    <xf numFmtId="0" fontId="16" fillId="0" borderId="10" xfId="0" applyNumberFormat="1" applyFont="1" applyBorder="1"/>
    <xf numFmtId="0" fontId="2" fillId="0" borderId="0" xfId="0" applyNumberFormat="1" applyFont="1" applyAlignment="1">
      <alignment horizontal="center" vertical="center"/>
    </xf>
    <xf numFmtId="0" fontId="2" fillId="7" borderId="0" xfId="0" applyNumberFormat="1" applyFont="1" applyFill="1" applyAlignment="1">
      <alignment horizontal="right" vertical="center" wrapText="1" indent="1"/>
    </xf>
    <xf numFmtId="0" fontId="5" fillId="0" borderId="0" xfId="0" applyNumberFormat="1" applyFont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21" fillId="2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 applyAlignment="1">
      <alignment horizontal="left" vertical="center"/>
    </xf>
    <xf numFmtId="0" fontId="21" fillId="0" borderId="12" xfId="1" applyNumberFormat="1" applyFont="1" applyBorder="1" applyAlignment="1">
      <alignment vertical="center"/>
    </xf>
    <xf numFmtId="0" fontId="21" fillId="13" borderId="7" xfId="1" applyNumberFormat="1" applyFont="1" applyFill="1" applyBorder="1" applyAlignment="1">
      <alignment horizontal="left" vertical="center" wrapText="1" indent="1"/>
    </xf>
    <xf numFmtId="49" fontId="21" fillId="0" borderId="7" xfId="1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right" vertical="center"/>
    </xf>
    <xf numFmtId="0" fontId="21" fillId="0" borderId="14" xfId="1" applyNumberFormat="1" applyFont="1" applyBorder="1" applyAlignment="1">
      <alignment horizontal="left" vertical="center" wrapText="1" indent="1"/>
    </xf>
    <xf numFmtId="49" fontId="21" fillId="0" borderId="13" xfId="1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right" vertical="center"/>
    </xf>
    <xf numFmtId="0" fontId="17" fillId="7" borderId="1" xfId="0" applyNumberFormat="1" applyFont="1" applyFill="1" applyBorder="1" applyAlignment="1">
      <alignment horizontal="left" vertical="center" indent="1"/>
    </xf>
    <xf numFmtId="0" fontId="29" fillId="0" borderId="14" xfId="1" applyNumberFormat="1" applyFont="1" applyBorder="1" applyAlignment="1">
      <alignment horizontal="left" vertical="center" wrapText="1" indent="1"/>
    </xf>
    <xf numFmtId="0" fontId="21" fillId="8" borderId="7" xfId="0" applyNumberFormat="1" applyFont="1" applyFill="1" applyBorder="1" applyAlignment="1">
      <alignment vertical="center" wrapText="1"/>
    </xf>
    <xf numFmtId="0" fontId="21" fillId="8" borderId="7" xfId="0" applyNumberFormat="1" applyFont="1" applyFill="1" applyBorder="1" applyAlignment="1">
      <alignment horizontal="center" vertical="center" wrapText="1"/>
    </xf>
    <xf numFmtId="0" fontId="21" fillId="0" borderId="7" xfId="1" applyNumberFormat="1" applyFont="1" applyBorder="1" applyAlignment="1">
      <alignment horizontal="left" vertical="center" wrapText="1" indent="1"/>
    </xf>
    <xf numFmtId="0" fontId="21" fillId="0" borderId="7" xfId="1" applyNumberFormat="1" applyFont="1" applyBorder="1" applyAlignment="1">
      <alignment horizontal="left" vertical="center" wrapText="1" indent="2"/>
    </xf>
    <xf numFmtId="0" fontId="21" fillId="0" borderId="7" xfId="1" applyNumberFormat="1" applyFont="1" applyBorder="1" applyAlignment="1">
      <alignment horizontal="left" vertical="center" wrapText="1" indent="3"/>
    </xf>
    <xf numFmtId="0" fontId="21" fillId="0" borderId="7" xfId="1" applyNumberFormat="1" applyFont="1" applyBorder="1" applyAlignment="1">
      <alignment horizontal="left" vertical="center" wrapText="1" indent="4"/>
    </xf>
    <xf numFmtId="164" fontId="21" fillId="14" borderId="7" xfId="0" applyNumberFormat="1" applyFont="1" applyFill="1" applyBorder="1" applyAlignment="1">
      <alignment horizontal="right" vertical="center"/>
    </xf>
    <xf numFmtId="0" fontId="21" fillId="14" borderId="7" xfId="0" applyNumberFormat="1" applyFont="1" applyFill="1" applyBorder="1"/>
    <xf numFmtId="49" fontId="21" fillId="0" borderId="7" xfId="0" applyNumberFormat="1" applyFont="1" applyBorder="1" applyAlignment="1">
      <alignment horizontal="left" vertical="center"/>
    </xf>
    <xf numFmtId="49" fontId="21" fillId="0" borderId="7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top" wrapText="1"/>
    </xf>
    <xf numFmtId="49" fontId="21" fillId="0" borderId="7" xfId="1" applyNumberFormat="1" applyFont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center" vertical="center"/>
    </xf>
    <xf numFmtId="49" fontId="21" fillId="0" borderId="7" xfId="1" applyNumberFormat="1" applyFont="1" applyBorder="1" applyAlignment="1">
      <alignment horizontal="center" vertical="center" wrapText="1"/>
    </xf>
    <xf numFmtId="0" fontId="21" fillId="4" borderId="7" xfId="1" applyNumberFormat="1" applyFont="1" applyFill="1" applyBorder="1" applyAlignment="1">
      <alignment horizontal="left" vertical="center" wrapText="1" indent="2"/>
    </xf>
    <xf numFmtId="0" fontId="21" fillId="15" borderId="13" xfId="0" applyNumberFormat="1" applyFont="1" applyFill="1" applyBorder="1" applyAlignment="1">
      <alignment horizontal="center" vertical="center" wrapText="1"/>
    </xf>
    <xf numFmtId="0" fontId="21" fillId="15" borderId="15" xfId="0" applyNumberFormat="1" applyFont="1" applyFill="1" applyBorder="1" applyAlignment="1">
      <alignment horizontal="center" vertical="center" wrapText="1"/>
    </xf>
    <xf numFmtId="0" fontId="21" fillId="15" borderId="13" xfId="0" applyNumberFormat="1" applyFont="1" applyFill="1" applyBorder="1" applyAlignment="1">
      <alignment vertical="center" wrapText="1"/>
    </xf>
    <xf numFmtId="0" fontId="17" fillId="8" borderId="7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/>
    <xf numFmtId="0" fontId="32" fillId="0" borderId="0" xfId="0" applyNumberFormat="1" applyFont="1" applyAlignment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left" vertical="center" indent="1"/>
      <protection locked="0"/>
    </xf>
    <xf numFmtId="0" fontId="33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7" xfId="0" applyNumberFormat="1" applyFont="1" applyBorder="1" applyAlignment="1">
      <alignment horizontal="left" vertical="center" wrapText="1" indent="1"/>
    </xf>
    <xf numFmtId="0" fontId="21" fillId="14" borderId="7" xfId="0" applyNumberFormat="1" applyFont="1" applyFill="1" applyBorder="1" applyAlignment="1">
      <alignment horizontal="left" vertical="center" wrapText="1" indent="1"/>
    </xf>
    <xf numFmtId="164" fontId="21" fillId="0" borderId="13" xfId="0" applyNumberFormat="1" applyFont="1" applyBorder="1" applyAlignment="1">
      <alignment horizontal="right" vertical="center"/>
    </xf>
    <xf numFmtId="0" fontId="21" fillId="0" borderId="0" xfId="0" applyNumberFormat="1" applyFont="1"/>
    <xf numFmtId="0" fontId="21" fillId="0" borderId="0" xfId="0" applyNumberFormat="1" applyFont="1"/>
    <xf numFmtId="49" fontId="30" fillId="0" borderId="0" xfId="0" applyNumberFormat="1" applyFont="1" applyAlignment="1">
      <alignment horizontal="center" vertical="top" wrapText="1"/>
    </xf>
    <xf numFmtId="0" fontId="21" fillId="13" borderId="7" xfId="1" applyNumberFormat="1" applyFont="1" applyFill="1" applyBorder="1" applyAlignment="1">
      <alignment horizontal="left" vertical="center" wrapText="1" indent="1"/>
    </xf>
    <xf numFmtId="0" fontId="21" fillId="4" borderId="7" xfId="1" applyNumberFormat="1" applyFont="1" applyFill="1" applyBorder="1" applyAlignment="1">
      <alignment horizontal="left" vertical="center" wrapText="1" indent="2"/>
    </xf>
    <xf numFmtId="49" fontId="21" fillId="0" borderId="7" xfId="1" applyNumberFormat="1" applyFont="1" applyBorder="1" applyAlignment="1">
      <alignment horizontal="center" vertical="center" wrapText="1"/>
    </xf>
    <xf numFmtId="164" fontId="21" fillId="5" borderId="7" xfId="0" applyNumberFormat="1" applyFont="1" applyFill="1" applyBorder="1" applyAlignment="1">
      <alignment horizontal="right" vertical="center"/>
    </xf>
    <xf numFmtId="164" fontId="21" fillId="3" borderId="7" xfId="0" applyNumberFormat="1" applyFont="1" applyFill="1" applyBorder="1" applyAlignment="1" applyProtection="1">
      <alignment horizontal="right" vertical="center"/>
      <protection locked="0"/>
    </xf>
    <xf numFmtId="49" fontId="21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left" vertical="center"/>
    </xf>
    <xf numFmtId="0" fontId="21" fillId="0" borderId="0" xfId="0" applyNumberFormat="1" applyFont="1"/>
    <xf numFmtId="0" fontId="21" fillId="0" borderId="0" xfId="0" applyNumberFormat="1" applyFont="1"/>
    <xf numFmtId="49" fontId="30" fillId="0" borderId="0" xfId="0" applyNumberFormat="1" applyFont="1" applyAlignment="1">
      <alignment horizontal="center" vertical="top" wrapText="1"/>
    </xf>
    <xf numFmtId="49" fontId="21" fillId="0" borderId="7" xfId="0" applyNumberFormat="1" applyFont="1" applyBorder="1" applyAlignment="1">
      <alignment horizontal="left" vertical="center"/>
    </xf>
    <xf numFmtId="0" fontId="5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21" fillId="13" borderId="14" xfId="1" applyNumberFormat="1" applyFont="1" applyFill="1" applyBorder="1" applyAlignment="1">
      <alignment horizontal="left" vertical="center" wrapText="1" indent="1"/>
    </xf>
    <xf numFmtId="164" fontId="21" fillId="5" borderId="13" xfId="0" applyNumberFormat="1" applyFont="1" applyFill="1" applyBorder="1" applyAlignment="1">
      <alignment horizontal="right" vertical="center"/>
    </xf>
    <xf numFmtId="164" fontId="21" fillId="3" borderId="13" xfId="0" applyNumberFormat="1" applyFont="1" applyFill="1" applyBorder="1" applyAlignment="1" applyProtection="1">
      <alignment horizontal="right" vertical="center"/>
      <protection locked="0"/>
    </xf>
    <xf numFmtId="164" fontId="21" fillId="3" borderId="15" xfId="0" applyNumberFormat="1" applyFont="1" applyFill="1" applyBorder="1" applyAlignment="1" applyProtection="1">
      <alignment horizontal="right" vertical="center"/>
      <protection locked="0"/>
    </xf>
    <xf numFmtId="49" fontId="21" fillId="0" borderId="7" xfId="1" applyNumberFormat="1" applyFont="1" applyBorder="1" applyAlignment="1">
      <alignment horizontal="center" vertical="center" wrapText="1"/>
    </xf>
    <xf numFmtId="49" fontId="21" fillId="0" borderId="7" xfId="1" applyNumberFormat="1" applyFont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left" vertical="center" wrapText="1" indent="2"/>
    </xf>
    <xf numFmtId="164" fontId="0" fillId="0" borderId="0" xfId="0" applyNumberFormat="1" applyFont="1"/>
    <xf numFmtId="166" fontId="0" fillId="0" borderId="0" xfId="0" applyNumberFormat="1" applyFont="1"/>
    <xf numFmtId="0" fontId="11" fillId="0" borderId="0" xfId="0" applyNumberFormat="1" applyFont="1"/>
    <xf numFmtId="0" fontId="34" fillId="0" borderId="0" xfId="0" applyNumberFormat="1" applyFont="1"/>
    <xf numFmtId="0" fontId="1" fillId="0" borderId="0" xfId="0" applyNumberFormat="1" applyFont="1"/>
    <xf numFmtId="167" fontId="0" fillId="0" borderId="0" xfId="0" applyNumberFormat="1" applyFont="1"/>
    <xf numFmtId="164" fontId="35" fillId="14" borderId="7" xfId="0" applyNumberFormat="1" applyFont="1" applyFill="1" applyBorder="1" applyAlignment="1">
      <alignment horizontal="right" vertical="center"/>
    </xf>
    <xf numFmtId="164" fontId="35" fillId="3" borderId="7" xfId="0" applyNumberFormat="1" applyFont="1" applyFill="1" applyBorder="1" applyAlignment="1" applyProtection="1">
      <alignment horizontal="right" vertical="center"/>
      <protection locked="0"/>
    </xf>
    <xf numFmtId="164" fontId="35" fillId="5" borderId="7" xfId="0" applyNumberFormat="1" applyFont="1" applyFill="1" applyBorder="1" applyAlignment="1">
      <alignment horizontal="right" vertical="center"/>
    </xf>
    <xf numFmtId="164" fontId="35" fillId="0" borderId="13" xfId="0" applyNumberFormat="1" applyFont="1" applyBorder="1" applyAlignment="1">
      <alignment horizontal="right" vertical="center"/>
    </xf>
    <xf numFmtId="164" fontId="35" fillId="0" borderId="15" xfId="0" applyNumberFormat="1" applyFont="1" applyBorder="1" applyAlignment="1">
      <alignment horizontal="right" vertical="center"/>
    </xf>
    <xf numFmtId="0" fontId="35" fillId="15" borderId="13" xfId="0" applyNumberFormat="1" applyFont="1" applyFill="1" applyBorder="1" applyAlignment="1">
      <alignment horizontal="center" vertical="center" wrapText="1"/>
    </xf>
    <xf numFmtId="0" fontId="35" fillId="15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11" fillId="8" borderId="3" xfId="0" applyNumberFormat="1" applyFont="1" applyFill="1" applyBorder="1" applyAlignment="1">
      <alignment horizontal="right" vertical="center" wrapText="1" indent="1"/>
    </xf>
    <xf numFmtId="0" fontId="11" fillId="8" borderId="16" xfId="0" applyNumberFormat="1" applyFont="1" applyFill="1" applyBorder="1" applyAlignment="1">
      <alignment horizontal="right" vertical="center" wrapText="1" indent="1"/>
    </xf>
    <xf numFmtId="0" fontId="11" fillId="8" borderId="2" xfId="0" applyNumberFormat="1" applyFont="1" applyFill="1" applyBorder="1" applyAlignment="1">
      <alignment horizontal="right" vertical="center" wrapText="1" indent="1"/>
    </xf>
    <xf numFmtId="0" fontId="11" fillId="8" borderId="0" xfId="0" applyNumberFormat="1" applyFont="1" applyFill="1" applyAlignment="1">
      <alignment horizontal="right" vertical="center" wrapText="1" indent="1"/>
    </xf>
    <xf numFmtId="0" fontId="14" fillId="0" borderId="0" xfId="0" applyNumberFormat="1" applyFont="1" applyAlignment="1">
      <alignment vertical="center" wrapText="1"/>
    </xf>
    <xf numFmtId="0" fontId="11" fillId="8" borderId="17" xfId="0" applyNumberFormat="1" applyFont="1" applyFill="1" applyBorder="1" applyAlignment="1">
      <alignment horizontal="right" vertical="center" wrapText="1" indent="1"/>
    </xf>
    <xf numFmtId="0" fontId="11" fillId="8" borderId="4" xfId="0" applyNumberFormat="1" applyFont="1" applyFill="1" applyBorder="1" applyAlignment="1">
      <alignment horizontal="right" vertical="center" wrapText="1" indent="1"/>
    </xf>
    <xf numFmtId="0" fontId="11" fillId="8" borderId="5" xfId="0" applyNumberFormat="1" applyFont="1" applyFill="1" applyBorder="1" applyAlignment="1">
      <alignment horizontal="right" vertical="center" wrapText="1" indent="1"/>
    </xf>
    <xf numFmtId="0" fontId="14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center" wrapText="1"/>
    </xf>
    <xf numFmtId="0" fontId="11" fillId="14" borderId="7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2" fillId="7" borderId="0" xfId="0" applyNumberFormat="1" applyFont="1" applyFill="1" applyAlignment="1">
      <alignment horizontal="right" vertical="center" wrapText="1" indent="1"/>
    </xf>
    <xf numFmtId="0" fontId="2" fillId="0" borderId="6" xfId="0" applyNumberFormat="1" applyFont="1" applyBorder="1" applyAlignment="1">
      <alignment horizontal="left" vertical="top" wrapText="1" indent="1"/>
    </xf>
    <xf numFmtId="0" fontId="2" fillId="0" borderId="9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6" xfId="0" applyNumberFormat="1" applyFont="1" applyBorder="1" applyAlignment="1">
      <alignment horizontal="left" vertical="center" wrapText="1" indent="1"/>
    </xf>
    <xf numFmtId="0" fontId="2" fillId="0" borderId="9" xfId="0" applyNumberFormat="1" applyFont="1" applyBorder="1" applyAlignment="1">
      <alignment horizontal="left" vertical="center" wrapText="1" indent="1"/>
    </xf>
    <xf numFmtId="0" fontId="2" fillId="0" borderId="11" xfId="0" applyNumberFormat="1" applyFont="1" applyBorder="1" applyAlignment="1">
      <alignment horizontal="left" vertical="center" wrapText="1" indent="1"/>
    </xf>
    <xf numFmtId="0" fontId="11" fillId="7" borderId="13" xfId="0" applyNumberFormat="1" applyFont="1" applyFill="1" applyBorder="1" applyAlignment="1">
      <alignment horizontal="left" vertical="center" wrapText="1" indent="5"/>
    </xf>
    <xf numFmtId="0" fontId="19" fillId="7" borderId="0" xfId="0" applyNumberFormat="1" applyFont="1" applyFill="1" applyAlignment="1">
      <alignment horizontal="right" vertical="center" wrapText="1" indent="1"/>
    </xf>
    <xf numFmtId="0" fontId="31" fillId="0" borderId="0" xfId="0" applyNumberFormat="1" applyFont="1" applyAlignment="1">
      <alignment horizontal="left" vertical="center" wrapText="1"/>
    </xf>
    <xf numFmtId="0" fontId="20" fillId="0" borderId="0" xfId="0" applyNumberFormat="1" applyFont="1" applyAlignment="1">
      <alignment horizontal="center" vertical="center" wrapText="1"/>
    </xf>
    <xf numFmtId="0" fontId="5" fillId="0" borderId="7" xfId="0" applyNumberFormat="1" applyFont="1" applyBorder="1" applyAlignment="1">
      <alignment horizontal="right" vertical="center" indent="1"/>
    </xf>
    <xf numFmtId="49" fontId="21" fillId="0" borderId="7" xfId="1" applyNumberFormat="1" applyFont="1" applyBorder="1" applyAlignment="1">
      <alignment horizontal="center" vertical="center" wrapText="1"/>
    </xf>
    <xf numFmtId="0" fontId="21" fillId="15" borderId="14" xfId="0" applyNumberFormat="1" applyFont="1" applyFill="1" applyBorder="1" applyAlignment="1">
      <alignment horizontal="left" vertical="center" wrapText="1" indent="1"/>
    </xf>
    <xf numFmtId="0" fontId="21" fillId="15" borderId="13" xfId="0" applyNumberFormat="1" applyFont="1" applyFill="1" applyBorder="1" applyAlignment="1">
      <alignment horizontal="left" vertical="center" wrapText="1" indent="1"/>
    </xf>
    <xf numFmtId="0" fontId="5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bdk@ulges.ru" TargetMode="External"/><Relationship Id="rId1" Type="http://schemas.openxmlformats.org/officeDocument/2006/relationships/hyperlink" Target="https://sp.eias.ru/knowledgebase.php?article=125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44" customWidth="1"/>
    <col min="2" max="3" width="9.7109375" style="144" customWidth="1"/>
    <col min="4" max="4" width="4.28515625" style="144" customWidth="1"/>
    <col min="5" max="6" width="4.42578125" style="144" customWidth="1"/>
    <col min="7" max="7" width="4.5703125" style="144" customWidth="1"/>
    <col min="8" max="25" width="4.42578125" style="144" customWidth="1"/>
    <col min="26" max="26" width="2.7109375" style="144" customWidth="1"/>
    <col min="27" max="29" width="9.140625" style="144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98" t="s">
        <v>1</v>
      </c>
      <c r="C2" s="198"/>
      <c r="D2" s="198"/>
      <c r="E2" s="198"/>
      <c r="F2" s="198"/>
      <c r="G2" s="19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98" t="s">
        <v>2</v>
      </c>
      <c r="C3" s="198"/>
      <c r="D3" s="198"/>
      <c r="E3" s="198"/>
      <c r="F3" s="198"/>
      <c r="G3" s="19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99" t="s">
        <v>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9"/>
      <c r="AA5" s="4"/>
      <c r="AB5" s="8"/>
      <c r="AC5" s="8"/>
    </row>
    <row r="6" spans="1:29" ht="6" customHeight="1">
      <c r="A6" s="11"/>
      <c r="B6" s="191" t="s">
        <v>4</v>
      </c>
      <c r="C6" s="19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91"/>
      <c r="C7" s="194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91"/>
      <c r="C8" s="194"/>
      <c r="D8" s="21"/>
      <c r="E8" s="22" t="s">
        <v>5</v>
      </c>
      <c r="F8" s="200" t="s">
        <v>6</v>
      </c>
      <c r="G8" s="193"/>
      <c r="H8" s="193"/>
      <c r="I8" s="193"/>
      <c r="J8" s="193"/>
      <c r="K8" s="193"/>
      <c r="L8" s="193"/>
      <c r="M8" s="193"/>
      <c r="N8" s="21"/>
      <c r="O8" s="23" t="s">
        <v>5</v>
      </c>
      <c r="P8" s="201" t="s">
        <v>7</v>
      </c>
      <c r="Q8" s="202"/>
      <c r="R8" s="202"/>
      <c r="S8" s="202"/>
      <c r="T8" s="202"/>
      <c r="U8" s="202"/>
      <c r="V8" s="202"/>
      <c r="W8" s="202"/>
      <c r="X8" s="202"/>
      <c r="Y8" s="17"/>
      <c r="Z8" s="15"/>
      <c r="AA8" s="3"/>
      <c r="AB8" s="3"/>
      <c r="AC8" s="3"/>
    </row>
    <row r="9" spans="1:29" ht="15" customHeight="1">
      <c r="A9" s="11"/>
      <c r="B9" s="191"/>
      <c r="C9" s="194"/>
      <c r="D9" s="21"/>
      <c r="E9" s="24" t="s">
        <v>5</v>
      </c>
      <c r="F9" s="200" t="s">
        <v>8</v>
      </c>
      <c r="G9" s="193"/>
      <c r="H9" s="193"/>
      <c r="I9" s="193"/>
      <c r="J9" s="193"/>
      <c r="K9" s="193"/>
      <c r="L9" s="193"/>
      <c r="M9" s="193"/>
      <c r="N9" s="21"/>
      <c r="O9" s="25" t="s">
        <v>5</v>
      </c>
      <c r="P9" s="201" t="s">
        <v>9</v>
      </c>
      <c r="Q9" s="202"/>
      <c r="R9" s="202"/>
      <c r="S9" s="202"/>
      <c r="T9" s="202"/>
      <c r="U9" s="202"/>
      <c r="V9" s="202"/>
      <c r="W9" s="202"/>
      <c r="X9" s="202"/>
      <c r="Y9" s="17"/>
      <c r="Z9" s="15"/>
      <c r="AA9" s="3"/>
      <c r="AB9" s="3"/>
      <c r="AC9" s="3"/>
    </row>
    <row r="10" spans="1:29" ht="21" customHeight="1">
      <c r="A10" s="11"/>
      <c r="B10" s="191"/>
      <c r="C10" s="192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89" t="s">
        <v>10</v>
      </c>
      <c r="C11" s="19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91"/>
      <c r="C12" s="192"/>
      <c r="D12" s="20"/>
      <c r="E12" s="193" t="s">
        <v>11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7"/>
      <c r="Z12" s="15"/>
      <c r="AA12" s="3"/>
      <c r="AB12" s="3"/>
      <c r="AC12" s="3"/>
    </row>
    <row r="13" spans="1:29" ht="6" customHeight="1">
      <c r="A13" s="11"/>
      <c r="B13" s="189" t="s">
        <v>12</v>
      </c>
      <c r="C13" s="19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91"/>
      <c r="C14" s="194"/>
      <c r="D14" s="21"/>
      <c r="E14" s="197" t="s">
        <v>13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7"/>
      <c r="Z14" s="15"/>
      <c r="AA14" s="3"/>
      <c r="AB14" s="3"/>
      <c r="AC14" s="3"/>
    </row>
    <row r="15" spans="1:29" ht="6" customHeight="1">
      <c r="A15" s="11"/>
      <c r="B15" s="195"/>
      <c r="C15" s="19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workbookViewId="0"/>
  </sheetViews>
  <sheetFormatPr defaultRowHeight="10.5" customHeight="1"/>
  <cols>
    <col min="1" max="1" width="9.140625" style="144"/>
  </cols>
  <sheetData>
    <row r="1" spans="1:5" ht="11.25" customHeight="1">
      <c r="A1" s="58" t="s">
        <v>837</v>
      </c>
      <c r="B1" t="s">
        <v>42</v>
      </c>
      <c r="C1" t="s">
        <v>33</v>
      </c>
      <c r="D1" t="s">
        <v>36</v>
      </c>
      <c r="E1" t="s">
        <v>39</v>
      </c>
    </row>
    <row r="2" spans="1:5" ht="10.5" customHeight="1">
      <c r="A2" s="165" t="s">
        <v>848</v>
      </c>
      <c r="B2" t="s">
        <v>857</v>
      </c>
      <c r="C2" t="s">
        <v>1423</v>
      </c>
      <c r="D2" t="s">
        <v>1424</v>
      </c>
      <c r="E2" t="s">
        <v>1425</v>
      </c>
    </row>
    <row r="3" spans="1:5" ht="10.5" customHeight="1">
      <c r="B3" t="s">
        <v>166</v>
      </c>
      <c r="C3" t="s">
        <v>165</v>
      </c>
      <c r="D3" t="s">
        <v>167</v>
      </c>
      <c r="E3" t="s">
        <v>168</v>
      </c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44"/>
  </cols>
  <sheetData>
    <row r="1" spans="1:6" ht="11.25" customHeight="1">
      <c r="A1" s="8"/>
    </row>
    <row r="2" spans="1:6" ht="10.5" customHeight="1">
      <c r="B2" t="s">
        <v>1426</v>
      </c>
      <c r="C2" t="s">
        <v>1427</v>
      </c>
      <c r="D2" t="s">
        <v>1428</v>
      </c>
      <c r="E2" t="s">
        <v>1429</v>
      </c>
      <c r="F2" t="s">
        <v>1430</v>
      </c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44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44"/>
    <col min="2" max="2" width="95" style="144" customWidth="1"/>
  </cols>
  <sheetData>
    <row r="1" spans="1:2" ht="11.25" customHeight="1">
      <c r="A1" s="165" t="s">
        <v>837</v>
      </c>
      <c r="B1" s="165" t="s">
        <v>45</v>
      </c>
    </row>
    <row r="2" spans="1:2" ht="11.25" customHeight="1">
      <c r="A2" s="165" t="s">
        <v>848</v>
      </c>
      <c r="B2" s="50" t="s">
        <v>1431</v>
      </c>
    </row>
    <row r="3" spans="1:2" ht="11.25" customHeight="1">
      <c r="B3" s="50" t="s">
        <v>1432</v>
      </c>
    </row>
    <row r="4" spans="1:2" ht="11.25" customHeight="1">
      <c r="B4" s="50" t="s">
        <v>1433</v>
      </c>
    </row>
    <row r="5" spans="1:2" ht="11.25" customHeight="1">
      <c r="B5" s="50" t="s">
        <v>1434</v>
      </c>
    </row>
    <row r="6" spans="1:2" ht="11.25" customHeight="1">
      <c r="B6" s="50" t="s">
        <v>1435</v>
      </c>
    </row>
    <row r="7" spans="1:2" ht="11.25" customHeight="1">
      <c r="B7" s="50" t="s">
        <v>1436</v>
      </c>
    </row>
    <row r="8" spans="1:2" ht="11.25" customHeight="1">
      <c r="B8" s="50" t="s">
        <v>1437</v>
      </c>
    </row>
    <row r="9" spans="1:2" ht="11.25" customHeight="1">
      <c r="B9" s="50" t="s">
        <v>1438</v>
      </c>
    </row>
    <row r="10" spans="1:2" ht="11.25" customHeight="1">
      <c r="B10" s="50" t="s">
        <v>1439</v>
      </c>
    </row>
    <row r="11" spans="1:2" ht="11.25" customHeight="1">
      <c r="B11" s="50" t="s">
        <v>1440</v>
      </c>
    </row>
    <row r="12" spans="1:2" ht="11.25" customHeight="1">
      <c r="B12" s="50" t="s">
        <v>1441</v>
      </c>
    </row>
    <row r="13" spans="1:2" ht="11.25" customHeight="1">
      <c r="B13" s="50" t="s">
        <v>1442</v>
      </c>
    </row>
    <row r="14" spans="1:2" ht="11.25" customHeight="1">
      <c r="B14" s="50" t="s">
        <v>1443</v>
      </c>
    </row>
    <row r="15" spans="1:2" ht="11.25" customHeight="1">
      <c r="B15" s="50" t="s">
        <v>1444</v>
      </c>
    </row>
    <row r="16" spans="1:2" ht="11.25" customHeight="1">
      <c r="B16" s="50" t="s">
        <v>1445</v>
      </c>
    </row>
    <row r="17" spans="2:2" ht="11.25" customHeight="1">
      <c r="B17" s="50" t="s">
        <v>1446</v>
      </c>
    </row>
    <row r="18" spans="2:2" ht="11.25" customHeight="1">
      <c r="B18" s="50" t="s">
        <v>1447</v>
      </c>
    </row>
    <row r="19" spans="2:2" ht="11.25" customHeight="1">
      <c r="B19" s="50" t="s">
        <v>1448</v>
      </c>
    </row>
    <row r="20" spans="2:2" ht="11.25" customHeight="1">
      <c r="B20" s="50" t="s">
        <v>1449</v>
      </c>
    </row>
    <row r="21" spans="2:2" ht="11.25" customHeight="1">
      <c r="B21" s="50" t="s">
        <v>1450</v>
      </c>
    </row>
    <row r="22" spans="2:2" ht="11.25" customHeight="1">
      <c r="B22" s="50" t="s">
        <v>1451</v>
      </c>
    </row>
    <row r="23" spans="2:2" ht="11.25" customHeight="1">
      <c r="B23" s="50" t="s">
        <v>1452</v>
      </c>
    </row>
    <row r="24" spans="2:2" ht="11.25" customHeight="1">
      <c r="B24" s="50" t="s">
        <v>1453</v>
      </c>
    </row>
    <row r="25" spans="2:2" ht="11.25" customHeight="1">
      <c r="B25" s="50" t="s">
        <v>1454</v>
      </c>
    </row>
    <row r="26" spans="2:2" ht="11.25" customHeight="1">
      <c r="B26" s="50" t="s">
        <v>1455</v>
      </c>
    </row>
    <row r="27" spans="2:2" ht="11.25" customHeight="1">
      <c r="B27" s="50" t="s">
        <v>1456</v>
      </c>
    </row>
    <row r="28" spans="2:2" ht="11.25" customHeight="1">
      <c r="B28" s="50" t="s">
        <v>1457</v>
      </c>
    </row>
    <row r="29" spans="2:2" ht="11.25" customHeight="1">
      <c r="B29" s="50" t="s">
        <v>1458</v>
      </c>
    </row>
    <row r="30" spans="2:2" ht="11.25" customHeight="1">
      <c r="B30" s="50" t="s">
        <v>1459</v>
      </c>
    </row>
    <row r="31" spans="2:2" ht="11.25" customHeight="1">
      <c r="B31" s="50" t="s">
        <v>1460</v>
      </c>
    </row>
    <row r="32" spans="2:2" ht="11.25" customHeight="1">
      <c r="B32" s="50" t="s">
        <v>1461</v>
      </c>
    </row>
    <row r="33" spans="2:2" ht="11.25" customHeight="1">
      <c r="B33" s="50" t="s">
        <v>1462</v>
      </c>
    </row>
    <row r="34" spans="2:2" ht="11.25" customHeight="1">
      <c r="B34" s="50" t="s">
        <v>1463</v>
      </c>
    </row>
    <row r="35" spans="2:2" ht="11.25" customHeight="1">
      <c r="B35" s="50" t="s">
        <v>1464</v>
      </c>
    </row>
    <row r="36" spans="2:2" ht="11.25" customHeight="1">
      <c r="B36" s="50" t="s">
        <v>1465</v>
      </c>
    </row>
    <row r="37" spans="2:2" ht="11.25" customHeight="1">
      <c r="B37" s="50" t="s">
        <v>1466</v>
      </c>
    </row>
    <row r="38" spans="2:2" ht="11.25" customHeight="1">
      <c r="B38" s="50" t="s">
        <v>1467</v>
      </c>
    </row>
    <row r="39" spans="2:2" ht="11.25" customHeight="1">
      <c r="B39" s="50" t="s">
        <v>1468</v>
      </c>
    </row>
    <row r="40" spans="2:2" ht="11.25" customHeight="1">
      <c r="B40" s="50" t="s">
        <v>1469</v>
      </c>
    </row>
    <row r="41" spans="2:2" ht="11.25" customHeight="1">
      <c r="B41" s="50" t="s">
        <v>1470</v>
      </c>
    </row>
    <row r="42" spans="2:2" ht="11.25" customHeight="1">
      <c r="B42" s="50" t="s">
        <v>1471</v>
      </c>
    </row>
    <row r="43" spans="2:2" ht="11.25" customHeight="1">
      <c r="B43" s="50" t="s">
        <v>1472</v>
      </c>
    </row>
    <row r="44" spans="2:2" ht="11.25" customHeight="1">
      <c r="B44" s="50" t="s">
        <v>1473</v>
      </c>
    </row>
    <row r="45" spans="2:2" ht="11.25" customHeight="1">
      <c r="B45" s="50" t="s">
        <v>1474</v>
      </c>
    </row>
    <row r="46" spans="2:2" ht="11.25" customHeight="1">
      <c r="B46" s="50" t="s">
        <v>1475</v>
      </c>
    </row>
    <row r="47" spans="2:2" ht="11.25" customHeight="1">
      <c r="B47" s="50" t="s">
        <v>1476</v>
      </c>
    </row>
    <row r="48" spans="2:2" ht="11.25" customHeight="1">
      <c r="B48" s="50" t="s">
        <v>1477</v>
      </c>
    </row>
    <row r="49" spans="2:2" ht="11.25" customHeight="1">
      <c r="B49" s="50" t="s">
        <v>1478</v>
      </c>
    </row>
    <row r="50" spans="2:2" ht="11.25" customHeight="1">
      <c r="B50" s="50" t="s">
        <v>1479</v>
      </c>
    </row>
    <row r="51" spans="2:2" ht="11.25" customHeight="1">
      <c r="B51" s="50" t="s">
        <v>1480</v>
      </c>
    </row>
    <row r="52" spans="2:2" ht="11.25" customHeight="1">
      <c r="B52" s="50" t="s">
        <v>1481</v>
      </c>
    </row>
    <row r="53" spans="2:2" ht="11.25" customHeight="1">
      <c r="B53" s="50" t="s">
        <v>1482</v>
      </c>
    </row>
    <row r="54" spans="2:2" ht="11.25" customHeight="1">
      <c r="B54" s="50" t="s">
        <v>1483</v>
      </c>
    </row>
    <row r="55" spans="2:2" ht="11.25" customHeight="1">
      <c r="B55" s="50" t="s">
        <v>1484</v>
      </c>
    </row>
    <row r="56" spans="2:2" ht="11.25" customHeight="1">
      <c r="B56" s="50" t="s">
        <v>1485</v>
      </c>
    </row>
    <row r="57" spans="2:2" ht="11.25" customHeight="1">
      <c r="B57" s="50" t="s">
        <v>1486</v>
      </c>
    </row>
    <row r="58" spans="2:2" ht="11.25" customHeight="1">
      <c r="B58" s="50" t="s">
        <v>1487</v>
      </c>
    </row>
    <row r="59" spans="2:2" ht="11.25" customHeight="1">
      <c r="B59" s="50" t="s">
        <v>1488</v>
      </c>
    </row>
    <row r="60" spans="2:2" ht="11.25" customHeight="1">
      <c r="B60" s="50" t="s">
        <v>1489</v>
      </c>
    </row>
    <row r="61" spans="2:2" ht="11.25" customHeight="1">
      <c r="B61" s="50" t="s">
        <v>1490</v>
      </c>
    </row>
    <row r="62" spans="2:2" ht="11.25" customHeight="1">
      <c r="B62" s="50" t="s">
        <v>1491</v>
      </c>
    </row>
    <row r="63" spans="2:2" ht="11.25" customHeight="1">
      <c r="B63" s="50" t="s">
        <v>1492</v>
      </c>
    </row>
    <row r="64" spans="2:2" ht="11.25" customHeight="1">
      <c r="B64" s="50" t="s">
        <v>1493</v>
      </c>
    </row>
    <row r="65" spans="2:2" ht="11.25" customHeight="1">
      <c r="B65" s="50" t="s">
        <v>1494</v>
      </c>
    </row>
    <row r="66" spans="2:2" ht="11.25" customHeight="1">
      <c r="B66" s="50" t="s">
        <v>1495</v>
      </c>
    </row>
    <row r="67" spans="2:2" ht="11.25" customHeight="1">
      <c r="B67" s="50" t="s">
        <v>1496</v>
      </c>
    </row>
    <row r="68" spans="2:2" ht="11.25" customHeight="1">
      <c r="B68" s="50" t="s">
        <v>1497</v>
      </c>
    </row>
    <row r="69" spans="2:2" ht="11.25" customHeight="1">
      <c r="B69" s="50" t="s">
        <v>1498</v>
      </c>
    </row>
    <row r="70" spans="2:2" ht="11.25" customHeight="1">
      <c r="B70" s="50" t="s">
        <v>1499</v>
      </c>
    </row>
    <row r="71" spans="2:2" ht="11.25" customHeight="1">
      <c r="B71" s="50" t="s">
        <v>1500</v>
      </c>
    </row>
    <row r="72" spans="2:2" ht="11.25" customHeight="1">
      <c r="B72" s="50" t="s">
        <v>1501</v>
      </c>
    </row>
    <row r="73" spans="2:2" ht="11.25" customHeight="1">
      <c r="B73" s="50" t="s">
        <v>1502</v>
      </c>
    </row>
    <row r="74" spans="2:2" ht="11.25" customHeight="1">
      <c r="B74" s="50" t="s">
        <v>46</v>
      </c>
    </row>
    <row r="75" spans="2:2" ht="11.25" customHeight="1">
      <c r="B75" s="50" t="s">
        <v>1503</v>
      </c>
    </row>
    <row r="76" spans="2:2" ht="11.25" customHeight="1">
      <c r="B76" s="50" t="s">
        <v>1504</v>
      </c>
    </row>
    <row r="77" spans="2:2" ht="11.25" customHeight="1">
      <c r="B77" s="50" t="s">
        <v>1505</v>
      </c>
    </row>
    <row r="78" spans="2:2" ht="11.25" customHeight="1">
      <c r="B78" s="50" t="s">
        <v>1506</v>
      </c>
    </row>
    <row r="79" spans="2:2" ht="11.25" customHeight="1">
      <c r="B79" s="50" t="s">
        <v>1507</v>
      </c>
    </row>
    <row r="80" spans="2:2" ht="11.25" customHeight="1">
      <c r="B80" s="50" t="s">
        <v>1508</v>
      </c>
    </row>
    <row r="81" spans="2:2" ht="11.25" customHeight="1">
      <c r="B81" s="50" t="s">
        <v>1509</v>
      </c>
    </row>
    <row r="82" spans="2:2" ht="11.25" customHeight="1">
      <c r="B82" s="50" t="s">
        <v>1510</v>
      </c>
    </row>
    <row r="83" spans="2:2" ht="11.25" customHeight="1">
      <c r="B83" s="50" t="s">
        <v>1511</v>
      </c>
    </row>
    <row r="84" spans="2:2" ht="11.25" customHeight="1">
      <c r="B84" s="50" t="s">
        <v>1512</v>
      </c>
    </row>
    <row r="85" spans="2:2" ht="11.25" customHeight="1">
      <c r="B85" s="50" t="s">
        <v>1513</v>
      </c>
    </row>
    <row r="86" spans="2:2" ht="11.25" customHeight="1">
      <c r="B86" s="50" t="s">
        <v>1514</v>
      </c>
    </row>
    <row r="87" spans="2:2" ht="11.25" customHeight="1">
      <c r="B87" s="50" t="s">
        <v>1515</v>
      </c>
    </row>
    <row r="88" spans="2:2" ht="11.25" customHeight="1">
      <c r="B88" s="50" t="s">
        <v>1516</v>
      </c>
    </row>
    <row r="89" spans="2:2" ht="11.25" customHeight="1">
      <c r="B89" s="50" t="s">
        <v>1517</v>
      </c>
    </row>
    <row r="90" spans="2:2" ht="11.25" customHeight="1">
      <c r="B90" s="50" t="s">
        <v>1518</v>
      </c>
    </row>
    <row r="91" spans="2:2" ht="11.25" customHeight="1">
      <c r="B91" s="50" t="s">
        <v>1519</v>
      </c>
    </row>
    <row r="92" spans="2:2" ht="11.25" customHeight="1">
      <c r="B92" s="50" t="s">
        <v>1520</v>
      </c>
    </row>
    <row r="93" spans="2:2" ht="11.25" customHeight="1">
      <c r="B93" s="50" t="s">
        <v>1521</v>
      </c>
    </row>
    <row r="94" spans="2:2" ht="11.25" customHeight="1">
      <c r="B94" s="50" t="s">
        <v>1522</v>
      </c>
    </row>
    <row r="95" spans="2:2" ht="11.25" customHeight="1">
      <c r="B95" s="50" t="s">
        <v>1523</v>
      </c>
    </row>
    <row r="96" spans="2:2" ht="11.25" customHeight="1">
      <c r="B96" s="50" t="s">
        <v>1524</v>
      </c>
    </row>
    <row r="97" spans="2:2" ht="11.25" customHeight="1">
      <c r="B97" s="50" t="s">
        <v>1525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44"/>
  </cols>
  <sheetData>
    <row r="1" spans="1:3" ht="11.25" customHeight="1">
      <c r="A1" s="55" t="s">
        <v>1526</v>
      </c>
      <c r="B1" t="s">
        <v>1527</v>
      </c>
      <c r="C1" t="s">
        <v>1528</v>
      </c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12" sqref="H12"/>
    </sheetView>
  </sheetViews>
  <sheetFormatPr defaultRowHeight="10.5" customHeight="1"/>
  <cols>
    <col min="1" max="3" width="9.140625" style="144" hidden="1"/>
    <col min="4" max="4" width="2.7109375" style="144" customWidth="1"/>
    <col min="5" max="5" width="19.7109375" style="144" customWidth="1"/>
    <col min="6" max="6" width="22.7109375" style="144" customWidth="1"/>
    <col min="7" max="7" width="0.140625" style="144" customWidth="1"/>
    <col min="8" max="8" width="74.7109375" style="144" customWidth="1"/>
    <col min="9" max="9" width="1.7109375" style="144" customWidth="1"/>
    <col min="10" max="13" width="2.7109375" style="144" hidden="1" customWidth="1"/>
    <col min="14" max="14" width="12.7109375" style="144" hidden="1" customWidth="1"/>
    <col min="15" max="15" width="2.7109375" style="144" hidden="1" customWidth="1"/>
    <col min="16" max="16" width="12.7109375" style="144" hidden="1" customWidth="1"/>
    <col min="17" max="17" width="2.7109375" style="144" hidden="1" customWidth="1"/>
    <col min="18" max="18" width="1.7109375" style="144" customWidth="1"/>
    <col min="19" max="19" width="54.7109375" style="144" customWidth="1"/>
    <col min="20" max="21" width="1.7109375" style="144" customWidth="1"/>
    <col min="22" max="22" width="14.7109375" style="144" hidden="1" customWidth="1"/>
  </cols>
  <sheetData>
    <row r="1" spans="1:22" ht="11.25" hidden="1" customHeight="1">
      <c r="A1" s="10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210" t="s">
        <v>15</v>
      </c>
      <c r="F4" s="210"/>
      <c r="G4" s="210"/>
      <c r="H4" s="210"/>
      <c r="I4" s="32"/>
      <c r="J4" s="8"/>
      <c r="K4" s="8"/>
      <c r="L4" s="8"/>
      <c r="M4" s="8"/>
      <c r="N4" s="8"/>
      <c r="O4" s="8"/>
      <c r="P4" s="8"/>
      <c r="S4" s="74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203" t="s">
        <v>17</v>
      </c>
      <c r="F6" s="203"/>
      <c r="G6" s="48"/>
      <c r="H6" s="37" t="s">
        <v>18</v>
      </c>
      <c r="I6" s="36"/>
      <c r="J6" s="8"/>
      <c r="K6" s="8"/>
      <c r="L6" s="8"/>
      <c r="M6" s="8"/>
      <c r="N6" s="106"/>
      <c r="O6" s="31"/>
      <c r="P6" s="38" t="s">
        <v>19</v>
      </c>
      <c r="S6" s="74" t="s">
        <v>20</v>
      </c>
      <c r="V6" s="111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6"/>
      <c r="O7" s="8"/>
      <c r="P7" s="39"/>
      <c r="S7" s="80"/>
      <c r="V7" s="108"/>
    </row>
    <row r="8" spans="1:22" ht="18" customHeight="1">
      <c r="A8" s="29"/>
      <c r="B8" s="58"/>
      <c r="C8" s="58"/>
      <c r="D8" s="58"/>
      <c r="E8" s="145" t="str">
        <f>HYPERLINK("https://sp.eias.ru/knowledgebase.php?article=125","Как использовать?")</f>
        <v>Как использовать?</v>
      </c>
      <c r="F8" s="46"/>
      <c r="G8" s="57"/>
      <c r="H8" s="75" t="s">
        <v>22</v>
      </c>
      <c r="I8" s="58"/>
      <c r="J8" s="58"/>
      <c r="K8" s="58"/>
      <c r="L8" s="58"/>
      <c r="M8" s="58"/>
      <c r="N8" s="106"/>
      <c r="O8" s="58"/>
      <c r="P8" s="31"/>
      <c r="S8" s="74" t="s">
        <v>23</v>
      </c>
      <c r="V8" s="108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6"/>
      <c r="O9" s="58"/>
      <c r="P9" s="31"/>
      <c r="S9" s="80"/>
      <c r="V9" s="108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6"/>
      <c r="O10" s="58"/>
      <c r="P10" s="73"/>
      <c r="S10" s="207" t="s">
        <v>24</v>
      </c>
      <c r="V10" s="108"/>
    </row>
    <row r="11" spans="1:22" ht="18" customHeight="1">
      <c r="A11" s="29"/>
      <c r="B11" s="8"/>
      <c r="C11" s="8"/>
      <c r="D11" s="31"/>
      <c r="E11" s="203" t="s">
        <v>25</v>
      </c>
      <c r="F11" s="203"/>
      <c r="G11" s="31"/>
      <c r="H11" s="103" t="s">
        <v>26</v>
      </c>
      <c r="I11" s="36"/>
      <c r="J11" s="8"/>
      <c r="K11" s="8"/>
      <c r="L11" s="8"/>
      <c r="M11" s="8"/>
      <c r="N11" s="106"/>
      <c r="O11" s="31"/>
      <c r="P11" s="38" t="s">
        <v>19</v>
      </c>
      <c r="S11" s="208"/>
      <c r="V11" s="111" t="s">
        <v>27</v>
      </c>
    </row>
    <row r="12" spans="1:22" ht="18" customHeight="1">
      <c r="A12" s="29"/>
      <c r="B12" s="8"/>
      <c r="C12" s="8"/>
      <c r="D12" s="31"/>
      <c r="E12" s="203" t="s">
        <v>28</v>
      </c>
      <c r="F12" s="203"/>
      <c r="G12" s="31"/>
      <c r="H12" s="146" t="s">
        <v>25</v>
      </c>
      <c r="I12" s="36"/>
      <c r="J12" s="8"/>
      <c r="K12" s="8"/>
      <c r="L12" s="8"/>
      <c r="M12" s="8"/>
      <c r="N12" s="106"/>
      <c r="O12" s="31"/>
      <c r="P12" s="38" t="s">
        <v>19</v>
      </c>
      <c r="S12" s="208"/>
      <c r="V12" s="109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6"/>
      <c r="O13" s="58"/>
      <c r="P13" s="39"/>
      <c r="S13" s="209"/>
      <c r="V13" s="108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6"/>
      <c r="O14" s="8"/>
      <c r="P14" s="31"/>
      <c r="S14" s="80"/>
      <c r="V14" s="108"/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6"/>
      <c r="O15" s="58"/>
      <c r="P15" s="73"/>
      <c r="S15" s="204" t="s">
        <v>31</v>
      </c>
      <c r="V15" s="108"/>
    </row>
    <row r="16" spans="1:22" ht="11.25" hidden="1" customHeight="1">
      <c r="A16" s="8"/>
      <c r="B16" s="8"/>
      <c r="C16" s="8"/>
      <c r="D16" s="31"/>
      <c r="E16" s="211" t="s">
        <v>32</v>
      </c>
      <c r="F16" s="211"/>
      <c r="G16" s="49"/>
      <c r="H16" s="41"/>
      <c r="I16" s="36"/>
      <c r="J16" s="8"/>
      <c r="K16" s="8"/>
      <c r="L16" s="8"/>
      <c r="M16" s="8"/>
      <c r="N16" s="106"/>
      <c r="O16" s="31"/>
      <c r="P16" s="39"/>
      <c r="S16" s="205"/>
      <c r="V16" s="108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6"/>
      <c r="O17" s="8"/>
      <c r="P17" s="39"/>
      <c r="S17" s="205"/>
      <c r="V17" s="108"/>
    </row>
    <row r="18" spans="1:22" ht="39" customHeight="1">
      <c r="A18" s="40"/>
      <c r="B18" s="8"/>
      <c r="C18" s="8"/>
      <c r="D18" s="31"/>
      <c r="E18" s="203" t="s">
        <v>33</v>
      </c>
      <c r="F18" s="203"/>
      <c r="G18" s="48"/>
      <c r="H18" s="37" t="s">
        <v>34</v>
      </c>
      <c r="I18" s="36"/>
      <c r="J18" s="8"/>
      <c r="K18" s="8"/>
      <c r="L18" s="8"/>
      <c r="M18" s="8"/>
      <c r="N18" s="106"/>
      <c r="O18" s="31"/>
      <c r="P18" s="38" t="s">
        <v>19</v>
      </c>
      <c r="S18" s="205"/>
      <c r="V18" s="111" t="s">
        <v>35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6"/>
      <c r="O19" s="8"/>
      <c r="P19" s="39"/>
      <c r="S19" s="205"/>
      <c r="V19" s="108"/>
    </row>
    <row r="20" spans="1:22" ht="18" customHeight="1">
      <c r="A20" s="8"/>
      <c r="B20" s="8"/>
      <c r="C20" s="8"/>
      <c r="D20" s="31"/>
      <c r="E20" s="203" t="s">
        <v>36</v>
      </c>
      <c r="F20" s="203"/>
      <c r="G20" s="31"/>
      <c r="H20" s="51" t="s">
        <v>37</v>
      </c>
      <c r="I20" s="36"/>
      <c r="J20" s="8"/>
      <c r="K20" s="8"/>
      <c r="L20" s="8"/>
      <c r="M20" s="8"/>
      <c r="N20" s="106"/>
      <c r="O20" s="31"/>
      <c r="P20" s="38" t="s">
        <v>19</v>
      </c>
      <c r="S20" s="205"/>
      <c r="V20" s="111" t="s">
        <v>38</v>
      </c>
    </row>
    <row r="21" spans="1:22" ht="18" customHeight="1">
      <c r="A21" s="8"/>
      <c r="B21" s="8"/>
      <c r="C21" s="8"/>
      <c r="D21" s="31"/>
      <c r="E21" s="203" t="s">
        <v>39</v>
      </c>
      <c r="F21" s="203"/>
      <c r="G21" s="31"/>
      <c r="H21" s="51" t="s">
        <v>40</v>
      </c>
      <c r="I21" s="36"/>
      <c r="J21" s="8"/>
      <c r="K21" s="8"/>
      <c r="L21" s="8"/>
      <c r="M21" s="8"/>
      <c r="N21" s="106"/>
      <c r="O21" s="31"/>
      <c r="P21" s="38" t="s">
        <v>19</v>
      </c>
      <c r="S21" s="205"/>
      <c r="V21" s="111" t="s">
        <v>41</v>
      </c>
    </row>
    <row r="22" spans="1:22" ht="18" customHeight="1">
      <c r="A22" s="8"/>
      <c r="B22" s="8"/>
      <c r="C22" s="8"/>
      <c r="D22" s="31"/>
      <c r="E22" s="203" t="s">
        <v>42</v>
      </c>
      <c r="F22" s="203"/>
      <c r="G22" s="31"/>
      <c r="H22" s="51" t="s">
        <v>43</v>
      </c>
      <c r="I22" s="36"/>
      <c r="J22" s="8"/>
      <c r="K22" s="8"/>
      <c r="L22" s="8"/>
      <c r="M22" s="8"/>
      <c r="N22" s="106"/>
      <c r="O22" s="31"/>
      <c r="P22" s="38" t="s">
        <v>19</v>
      </c>
      <c r="S22" s="205"/>
      <c r="V22" s="111" t="s">
        <v>44</v>
      </c>
    </row>
    <row r="23" spans="1:22" ht="24" customHeight="1">
      <c r="A23" s="8"/>
      <c r="B23" s="8"/>
      <c r="C23" s="8"/>
      <c r="D23" s="31"/>
      <c r="E23" s="203" t="s">
        <v>45</v>
      </c>
      <c r="F23" s="203"/>
      <c r="G23" s="31"/>
      <c r="H23" s="52" t="s">
        <v>46</v>
      </c>
      <c r="I23" s="36"/>
      <c r="J23" s="8"/>
      <c r="K23" s="8"/>
      <c r="L23" s="8"/>
      <c r="M23" s="8"/>
      <c r="N23" s="106"/>
      <c r="O23" s="31"/>
      <c r="P23" s="38" t="s">
        <v>19</v>
      </c>
      <c r="S23" s="205"/>
      <c r="V23" s="110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6"/>
      <c r="O24" s="58"/>
      <c r="P24" s="39"/>
      <c r="S24" s="205"/>
      <c r="V24" s="108"/>
    </row>
    <row r="25" spans="1:22" ht="24" customHeight="1">
      <c r="A25" s="58"/>
      <c r="B25" s="58"/>
      <c r="C25" s="58"/>
      <c r="D25" s="31"/>
      <c r="E25" s="203" t="s">
        <v>48</v>
      </c>
      <c r="F25" s="203"/>
      <c r="G25" s="31"/>
      <c r="H25" s="56" t="s">
        <v>49</v>
      </c>
      <c r="I25" s="36"/>
      <c r="J25" s="58"/>
      <c r="K25" s="58"/>
      <c r="L25" s="58"/>
      <c r="M25" s="58"/>
      <c r="N25" s="106"/>
      <c r="O25" s="31"/>
      <c r="P25" s="82" t="s">
        <v>19</v>
      </c>
      <c r="S25" s="205"/>
      <c r="V25" s="111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6"/>
      <c r="O26" s="8"/>
      <c r="P26" s="31"/>
      <c r="S26" s="205"/>
      <c r="V26" s="108"/>
    </row>
    <row r="27" spans="1:22" ht="18" customHeight="1">
      <c r="A27" s="58"/>
      <c r="B27" s="58"/>
      <c r="C27" s="58"/>
      <c r="D27" s="31"/>
      <c r="E27" s="203" t="s">
        <v>51</v>
      </c>
      <c r="F27" s="203"/>
      <c r="G27" s="31"/>
      <c r="H27" s="52" t="s">
        <v>52</v>
      </c>
      <c r="I27" s="36"/>
      <c r="J27" s="58"/>
      <c r="K27" s="58"/>
      <c r="L27" s="58"/>
      <c r="M27" s="58"/>
      <c r="N27" s="106"/>
      <c r="O27" s="31"/>
      <c r="P27" s="82" t="s">
        <v>19</v>
      </c>
      <c r="S27" s="205"/>
      <c r="V27" s="109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6"/>
      <c r="O28" s="58"/>
      <c r="P28" s="31"/>
      <c r="S28" s="205"/>
      <c r="V28" s="108"/>
    </row>
    <row r="29" spans="1:22" ht="0" hidden="1" customHeight="1">
      <c r="A29" s="58"/>
      <c r="B29" s="58"/>
      <c r="C29" s="58"/>
      <c r="D29" s="31"/>
      <c r="E29" s="203" t="s">
        <v>54</v>
      </c>
      <c r="F29" s="203"/>
      <c r="G29" s="31"/>
      <c r="H29" s="56"/>
      <c r="I29" s="36"/>
      <c r="J29" s="58"/>
      <c r="K29" s="58"/>
      <c r="L29" s="58"/>
      <c r="M29" s="58"/>
      <c r="N29" s="106"/>
      <c r="O29" s="31"/>
      <c r="P29" s="82" t="str">
        <f>IF(H27="По обособленному подразделению","MANDATORY","OPTIONAL")</f>
        <v>OPTIONAL</v>
      </c>
      <c r="S29" s="205"/>
      <c r="V29" s="109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6"/>
      <c r="O30" s="31"/>
      <c r="P30" s="31"/>
      <c r="S30" s="206"/>
      <c r="V30" s="108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6"/>
      <c r="O31" s="58"/>
      <c r="P31" s="58"/>
      <c r="S31" s="80"/>
      <c r="V31" s="108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6"/>
      <c r="O32" s="8"/>
      <c r="P32" s="8"/>
      <c r="S32" s="80"/>
      <c r="V32" s="108"/>
    </row>
    <row r="33" spans="1:22" ht="24" customHeight="1">
      <c r="A33" s="40"/>
      <c r="B33" s="40"/>
      <c r="C33" s="58"/>
      <c r="D33" s="43"/>
      <c r="E33" s="203" t="s">
        <v>56</v>
      </c>
      <c r="F33" s="203"/>
      <c r="G33" s="31"/>
      <c r="H33" s="79" t="s">
        <v>57</v>
      </c>
      <c r="I33" s="58"/>
      <c r="J33" s="58"/>
      <c r="K33" s="58"/>
      <c r="L33" s="58"/>
      <c r="M33" s="58"/>
      <c r="N33" s="106"/>
      <c r="O33" s="58"/>
      <c r="P33" s="82" t="s">
        <v>19</v>
      </c>
      <c r="S33" s="77" t="s">
        <v>58</v>
      </c>
      <c r="V33" s="109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6"/>
      <c r="O34" s="58"/>
      <c r="P34" s="58"/>
      <c r="S34" s="80"/>
      <c r="V34" s="108"/>
    </row>
    <row r="35" spans="1:22" ht="24" customHeight="1">
      <c r="A35" s="40"/>
      <c r="B35" s="40"/>
      <c r="C35" s="58"/>
      <c r="D35" s="43"/>
      <c r="E35" s="203" t="s">
        <v>60</v>
      </c>
      <c r="F35" s="203"/>
      <c r="G35" s="31"/>
      <c r="H35" s="79" t="s">
        <v>61</v>
      </c>
      <c r="I35" s="58"/>
      <c r="J35" s="58"/>
      <c r="K35" s="58"/>
      <c r="L35" s="58"/>
      <c r="M35" s="58"/>
      <c r="N35" s="106"/>
      <c r="O35" s="58"/>
      <c r="P35" s="82" t="s">
        <v>19</v>
      </c>
      <c r="S35" s="77" t="s">
        <v>62</v>
      </c>
      <c r="V35" s="109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6"/>
      <c r="O36" s="58"/>
      <c r="P36" s="58"/>
      <c r="S36" s="80"/>
      <c r="V36" s="108"/>
    </row>
    <row r="37" spans="1:22" ht="24.75" customHeight="1">
      <c r="A37" s="40"/>
      <c r="B37" s="40"/>
      <c r="C37" s="58"/>
      <c r="D37" s="43"/>
      <c r="E37" s="203" t="s">
        <v>64</v>
      </c>
      <c r="F37" s="203"/>
      <c r="G37" s="31"/>
      <c r="H37" s="78" t="s">
        <v>65</v>
      </c>
      <c r="I37" s="58"/>
      <c r="J37" s="58"/>
      <c r="K37" s="58"/>
      <c r="L37" s="58"/>
      <c r="M37" s="58"/>
      <c r="N37" s="106"/>
      <c r="O37" s="58"/>
      <c r="P37" s="82" t="s">
        <v>19</v>
      </c>
      <c r="S37" s="80"/>
      <c r="V37" s="109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6"/>
      <c r="O38" s="58"/>
      <c r="P38" s="58"/>
      <c r="S38" s="80"/>
      <c r="V38" s="108"/>
    </row>
    <row r="39" spans="1:22" ht="24.75" customHeight="1">
      <c r="A39" s="40"/>
      <c r="B39" s="40"/>
      <c r="C39" s="58"/>
      <c r="D39" s="43"/>
      <c r="E39" s="203" t="s">
        <v>67</v>
      </c>
      <c r="F39" s="203"/>
      <c r="G39" s="31"/>
      <c r="H39" s="78" t="s">
        <v>65</v>
      </c>
      <c r="I39" s="58"/>
      <c r="J39" s="58"/>
      <c r="K39" s="58"/>
      <c r="L39" s="58"/>
      <c r="M39" s="58"/>
      <c r="N39" s="106"/>
      <c r="O39" s="58"/>
      <c r="P39" s="82" t="s">
        <v>19</v>
      </c>
      <c r="S39" s="80"/>
      <c r="V39" s="109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6"/>
      <c r="O40" s="58"/>
      <c r="P40" s="58"/>
      <c r="S40" s="80"/>
      <c r="V40" s="108"/>
    </row>
    <row r="41" spans="1:22" ht="24.75" customHeight="1">
      <c r="A41" s="40"/>
      <c r="B41" s="40"/>
      <c r="C41" s="58"/>
      <c r="D41" s="43"/>
      <c r="E41" s="203" t="s">
        <v>69</v>
      </c>
      <c r="F41" s="203"/>
      <c r="G41" s="31"/>
      <c r="H41" s="114" t="s">
        <v>70</v>
      </c>
      <c r="I41" s="58"/>
      <c r="J41" s="58"/>
      <c r="K41" s="58"/>
      <c r="L41" s="58"/>
      <c r="M41" s="58"/>
      <c r="N41" s="106"/>
      <c r="O41" s="58"/>
      <c r="P41" s="82" t="s">
        <v>19</v>
      </c>
      <c r="S41" s="77" t="s">
        <v>71</v>
      </c>
      <c r="V41" s="111" t="s">
        <v>72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6"/>
      <c r="O42" s="58"/>
      <c r="P42" s="58"/>
      <c r="S42" s="80"/>
      <c r="V42" s="108"/>
    </row>
    <row r="43" spans="1:22" ht="18.75" customHeight="1">
      <c r="A43" s="40"/>
      <c r="B43" s="40"/>
      <c r="C43" s="58"/>
      <c r="D43" s="43"/>
      <c r="E43" s="203" t="s">
        <v>73</v>
      </c>
      <c r="F43" s="203"/>
      <c r="G43" s="31"/>
      <c r="H43" s="78" t="s">
        <v>74</v>
      </c>
      <c r="I43" s="58"/>
      <c r="J43" s="58"/>
      <c r="K43" s="58"/>
      <c r="L43" s="58"/>
      <c r="M43" s="58"/>
      <c r="N43" s="106"/>
      <c r="O43" s="58"/>
      <c r="P43" s="82" t="s">
        <v>19</v>
      </c>
      <c r="S43" s="80"/>
      <c r="V43" s="109" t="s">
        <v>75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6"/>
      <c r="O44" s="58"/>
      <c r="P44" s="58"/>
      <c r="S44" s="80"/>
      <c r="V44" s="108"/>
    </row>
    <row r="45" spans="1:22" ht="75" customHeight="1">
      <c r="A45" s="40"/>
      <c r="B45" s="40"/>
      <c r="C45" s="8"/>
      <c r="D45" s="43"/>
      <c r="E45" s="203" t="s">
        <v>76</v>
      </c>
      <c r="F45" s="203"/>
      <c r="G45" s="31"/>
      <c r="H45" s="78" t="s">
        <v>77</v>
      </c>
      <c r="I45" s="8"/>
      <c r="J45" s="8"/>
      <c r="K45" s="8"/>
      <c r="L45" s="8"/>
      <c r="M45" s="8"/>
      <c r="N45" s="106"/>
      <c r="O45" s="8"/>
      <c r="P45" s="82" t="s">
        <v>19</v>
      </c>
      <c r="S45" s="77" t="s">
        <v>78</v>
      </c>
      <c r="V45" s="109" t="s">
        <v>79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6"/>
      <c r="O46" s="8"/>
      <c r="P46" s="8"/>
      <c r="S46" s="80"/>
      <c r="V46" s="108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6"/>
      <c r="O47" s="58"/>
      <c r="P47" s="58"/>
      <c r="S47" s="80"/>
      <c r="V47" s="108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6"/>
      <c r="O48" s="58"/>
      <c r="P48" s="58"/>
      <c r="S48" s="80"/>
      <c r="V48" s="108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6"/>
      <c r="O49" s="58"/>
      <c r="P49" s="58"/>
      <c r="S49" s="80"/>
      <c r="V49" s="108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6"/>
      <c r="O50" s="58"/>
      <c r="P50" s="58"/>
      <c r="S50" s="80"/>
      <c r="V50" s="108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6"/>
      <c r="O51" s="58"/>
      <c r="P51" s="58"/>
      <c r="S51" s="80"/>
      <c r="V51" s="108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6"/>
      <c r="O52" s="58"/>
      <c r="P52" s="58"/>
      <c r="S52" s="80"/>
      <c r="V52" s="108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6"/>
      <c r="O53" s="58"/>
      <c r="P53" s="58"/>
      <c r="S53" s="80"/>
      <c r="V53" s="108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6"/>
      <c r="O54" s="58"/>
      <c r="P54" s="58"/>
      <c r="S54" s="80"/>
      <c r="V54" s="108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6"/>
      <c r="O55" s="8"/>
      <c r="P55" s="8"/>
      <c r="S55" s="80"/>
      <c r="V55" s="108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6"/>
      <c r="O56" s="8"/>
      <c r="P56" s="8"/>
      <c r="S56" s="80"/>
      <c r="V56" s="108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6"/>
      <c r="O57" s="8"/>
      <c r="P57" s="8"/>
      <c r="S57" s="80"/>
      <c r="V57" s="108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6"/>
      <c r="O58" s="8"/>
      <c r="P58" s="8"/>
      <c r="S58" s="80"/>
      <c r="V58" s="108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6"/>
      <c r="O59" s="8"/>
      <c r="P59" s="8"/>
      <c r="S59" s="80"/>
      <c r="V59" s="108"/>
    </row>
    <row r="60" spans="1:22" ht="15" customHeight="1">
      <c r="A60" s="8"/>
      <c r="B60" s="8"/>
      <c r="C60" s="8"/>
      <c r="D60" s="8"/>
      <c r="E60" s="213" t="s">
        <v>80</v>
      </c>
      <c r="F60" s="213"/>
      <c r="G60" s="53"/>
      <c r="H60" s="53"/>
      <c r="I60" s="8"/>
      <c r="J60" s="8"/>
      <c r="K60" s="8"/>
      <c r="L60" s="8"/>
      <c r="M60" s="8"/>
      <c r="N60" s="106"/>
      <c r="O60" s="8"/>
      <c r="P60" s="8"/>
      <c r="S60" s="80"/>
      <c r="V60" s="108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6"/>
      <c r="O61" s="8"/>
      <c r="P61" s="31"/>
      <c r="S61" s="80"/>
      <c r="V61" s="108"/>
    </row>
    <row r="62" spans="1:22" ht="24" customHeight="1">
      <c r="A62" s="58"/>
      <c r="B62" s="58"/>
      <c r="C62" s="58"/>
      <c r="D62" s="31"/>
      <c r="E62" s="203" t="s">
        <v>81</v>
      </c>
      <c r="F62" s="107" t="s">
        <v>82</v>
      </c>
      <c r="G62" s="31"/>
      <c r="H62" s="78" t="s">
        <v>83</v>
      </c>
      <c r="I62" s="36"/>
      <c r="J62" s="58"/>
      <c r="K62" s="58"/>
      <c r="L62" s="58"/>
      <c r="M62" s="58"/>
      <c r="N62" s="106"/>
      <c r="O62" s="31"/>
      <c r="P62" s="82" t="s">
        <v>19</v>
      </c>
      <c r="S62" s="80"/>
      <c r="V62" s="109" t="s">
        <v>84</v>
      </c>
    </row>
    <row r="63" spans="1:22" ht="24" customHeight="1">
      <c r="A63" s="58"/>
      <c r="B63" s="58"/>
      <c r="C63" s="58"/>
      <c r="D63" s="31"/>
      <c r="E63" s="203"/>
      <c r="F63" s="107" t="s">
        <v>85</v>
      </c>
      <c r="G63" s="31"/>
      <c r="H63" s="78" t="s">
        <v>83</v>
      </c>
      <c r="I63" s="36"/>
      <c r="J63" s="58"/>
      <c r="K63" s="58"/>
      <c r="L63" s="58"/>
      <c r="M63" s="58"/>
      <c r="N63" s="106"/>
      <c r="O63" s="31"/>
      <c r="P63" s="82" t="s">
        <v>19</v>
      </c>
      <c r="S63" s="80"/>
      <c r="V63" s="109" t="s">
        <v>86</v>
      </c>
    </row>
    <row r="64" spans="1:22" ht="15" customHeight="1">
      <c r="A64" s="58"/>
      <c r="B64" s="58"/>
      <c r="C64" s="58"/>
      <c r="D64" s="31"/>
      <c r="E64" s="203" t="s">
        <v>87</v>
      </c>
      <c r="F64" s="107" t="s">
        <v>88</v>
      </c>
      <c r="G64" s="31"/>
      <c r="H64" s="78" t="s">
        <v>89</v>
      </c>
      <c r="I64" s="36"/>
      <c r="J64" s="58"/>
      <c r="K64" s="58"/>
      <c r="L64" s="58"/>
      <c r="M64" s="58"/>
      <c r="N64" s="106"/>
      <c r="O64" s="31"/>
      <c r="P64" s="82" t="s">
        <v>19</v>
      </c>
      <c r="S64" s="80"/>
      <c r="V64" s="109" t="s">
        <v>90</v>
      </c>
    </row>
    <row r="65" spans="1:22" ht="15" customHeight="1">
      <c r="A65" s="58"/>
      <c r="B65" s="58"/>
      <c r="C65" s="58"/>
      <c r="D65" s="31"/>
      <c r="E65" s="203"/>
      <c r="F65" s="107" t="s">
        <v>91</v>
      </c>
      <c r="G65" s="31"/>
      <c r="H65" s="78">
        <v>88422274905</v>
      </c>
      <c r="I65" s="36"/>
      <c r="J65" s="58"/>
      <c r="K65" s="58"/>
      <c r="L65" s="58"/>
      <c r="M65" s="58"/>
      <c r="N65" s="106"/>
      <c r="O65" s="31"/>
      <c r="P65" s="82" t="s">
        <v>19</v>
      </c>
      <c r="S65" s="80"/>
      <c r="V65" s="109" t="s">
        <v>92</v>
      </c>
    </row>
    <row r="66" spans="1:22" ht="15" customHeight="1">
      <c r="A66" s="58"/>
      <c r="B66" s="58"/>
      <c r="C66" s="58"/>
      <c r="D66" s="31"/>
      <c r="E66" s="203" t="s">
        <v>93</v>
      </c>
      <c r="F66" s="107" t="s">
        <v>88</v>
      </c>
      <c r="G66" s="31"/>
      <c r="H66" s="78" t="s">
        <v>94</v>
      </c>
      <c r="I66" s="36"/>
      <c r="J66" s="58"/>
      <c r="K66" s="58"/>
      <c r="L66" s="58"/>
      <c r="M66" s="58"/>
      <c r="N66" s="106"/>
      <c r="O66" s="31"/>
      <c r="P66" s="82" t="s">
        <v>19</v>
      </c>
      <c r="S66" s="80"/>
      <c r="V66" s="109" t="s">
        <v>95</v>
      </c>
    </row>
    <row r="67" spans="1:22" ht="15" customHeight="1">
      <c r="A67" s="58"/>
      <c r="B67" s="58"/>
      <c r="C67" s="58"/>
      <c r="D67" s="31"/>
      <c r="E67" s="203"/>
      <c r="F67" s="107" t="s">
        <v>91</v>
      </c>
      <c r="G67" s="31"/>
      <c r="H67" s="78">
        <v>884222324106</v>
      </c>
      <c r="I67" s="36"/>
      <c r="J67" s="58"/>
      <c r="K67" s="58"/>
      <c r="L67" s="58"/>
      <c r="M67" s="58"/>
      <c r="N67" s="106"/>
      <c r="O67" s="31"/>
      <c r="P67" s="82" t="s">
        <v>19</v>
      </c>
      <c r="S67" s="80"/>
      <c r="V67" s="109" t="s">
        <v>96</v>
      </c>
    </row>
    <row r="68" spans="1:22" ht="15" customHeight="1">
      <c r="A68" s="8"/>
      <c r="B68" s="8"/>
      <c r="C68" s="8"/>
      <c r="D68" s="31"/>
      <c r="E68" s="203" t="s">
        <v>97</v>
      </c>
      <c r="F68" s="107" t="s">
        <v>88</v>
      </c>
      <c r="G68" s="31"/>
      <c r="H68" s="78" t="s">
        <v>98</v>
      </c>
      <c r="I68" s="36"/>
      <c r="J68" s="8"/>
      <c r="K68" s="8"/>
      <c r="L68" s="8"/>
      <c r="M68" s="8"/>
      <c r="N68" s="106"/>
      <c r="O68" s="31"/>
      <c r="P68" s="82" t="s">
        <v>19</v>
      </c>
      <c r="S68" s="80"/>
      <c r="V68" s="109" t="s">
        <v>99</v>
      </c>
    </row>
    <row r="69" spans="1:22" ht="15" customHeight="1">
      <c r="A69" s="8"/>
      <c r="B69" s="8"/>
      <c r="C69" s="8"/>
      <c r="D69" s="31"/>
      <c r="E69" s="203"/>
      <c r="F69" s="107" t="s">
        <v>100</v>
      </c>
      <c r="G69" s="31"/>
      <c r="H69" s="78" t="s">
        <v>101</v>
      </c>
      <c r="I69" s="36"/>
      <c r="J69" s="8"/>
      <c r="K69" s="8"/>
      <c r="L69" s="8"/>
      <c r="M69" s="8"/>
      <c r="N69" s="106"/>
      <c r="O69" s="31"/>
      <c r="P69" s="82" t="s">
        <v>19</v>
      </c>
      <c r="S69" s="80"/>
      <c r="V69" s="109" t="s">
        <v>102</v>
      </c>
    </row>
    <row r="70" spans="1:22" ht="15" customHeight="1">
      <c r="A70" s="8"/>
      <c r="B70" s="8"/>
      <c r="C70" s="8"/>
      <c r="D70" s="31"/>
      <c r="E70" s="203"/>
      <c r="F70" s="107" t="s">
        <v>91</v>
      </c>
      <c r="G70" s="31"/>
      <c r="H70" s="78">
        <v>88422274957</v>
      </c>
      <c r="I70" s="36"/>
      <c r="J70" s="8"/>
      <c r="K70" s="8"/>
      <c r="L70" s="8"/>
      <c r="M70" s="8"/>
      <c r="N70" s="106"/>
      <c r="O70" s="31"/>
      <c r="P70" s="82" t="s">
        <v>19</v>
      </c>
      <c r="S70" s="80"/>
      <c r="V70" s="109" t="s">
        <v>103</v>
      </c>
    </row>
    <row r="71" spans="1:22" ht="15" customHeight="1">
      <c r="A71" s="8"/>
      <c r="B71" s="8"/>
      <c r="C71" s="8"/>
      <c r="D71" s="31"/>
      <c r="E71" s="203"/>
      <c r="F71" s="107" t="s">
        <v>104</v>
      </c>
      <c r="G71" s="31"/>
      <c r="H71" s="147" t="s">
        <v>105</v>
      </c>
      <c r="I71" s="36"/>
      <c r="J71" s="8"/>
      <c r="K71" s="8"/>
      <c r="L71" s="8"/>
      <c r="M71" s="8"/>
      <c r="N71" s="106"/>
      <c r="O71" s="31"/>
      <c r="P71" s="82" t="s">
        <v>19</v>
      </c>
      <c r="S71" s="80"/>
      <c r="V71" s="109" t="s">
        <v>106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212" t="s">
        <v>107</v>
      </c>
      <c r="F75" s="212"/>
      <c r="G75" s="212"/>
      <c r="H75" s="212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203" t="s">
        <v>108</v>
      </c>
      <c r="F78" s="203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109</v>
      </c>
    </row>
    <row r="79" spans="1:22" ht="3" customHeight="1"/>
    <row r="80" spans="1:22" ht="24" customHeight="1">
      <c r="A80" s="40"/>
      <c r="B80" s="40"/>
      <c r="C80" s="58"/>
      <c r="D80" s="43"/>
      <c r="E80" s="203" t="s">
        <v>110</v>
      </c>
      <c r="F80" s="203"/>
      <c r="G80" s="31"/>
      <c r="H80" s="148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>
      <c r="E86" s="214" t="s">
        <v>29</v>
      </c>
      <c r="F86" s="85" t="s">
        <v>111</v>
      </c>
      <c r="G86" s="86"/>
      <c r="H86" s="149"/>
    </row>
    <row r="87" spans="5:8" ht="0" hidden="1" customHeight="1">
      <c r="E87" s="214"/>
      <c r="F87" s="85" t="s">
        <v>112</v>
      </c>
      <c r="G87" s="86"/>
      <c r="H87" s="149"/>
    </row>
    <row r="88" spans="5:8" ht="0" hidden="1" customHeight="1">
      <c r="E88" s="214" t="s">
        <v>113</v>
      </c>
      <c r="F88" s="85" t="s">
        <v>111</v>
      </c>
      <c r="G88" s="86"/>
      <c r="H88" s="149"/>
    </row>
    <row r="89" spans="5:8" ht="0" hidden="1" customHeight="1">
      <c r="E89" s="214"/>
      <c r="F89" s="85" t="s">
        <v>112</v>
      </c>
      <c r="G89" s="86"/>
      <c r="H89" s="149"/>
    </row>
    <row r="90" spans="5:8" ht="0" hidden="1" customHeight="1">
      <c r="E90" s="214" t="s">
        <v>114</v>
      </c>
      <c r="F90" s="85" t="s">
        <v>111</v>
      </c>
      <c r="G90" s="86"/>
      <c r="H90" s="149"/>
    </row>
    <row r="91" spans="5:8" ht="0" hidden="1" customHeight="1">
      <c r="E91" s="214"/>
      <c r="F91" s="85" t="s">
        <v>112</v>
      </c>
      <c r="G91" s="86"/>
      <c r="H91" s="149"/>
    </row>
    <row r="92" spans="5:8" ht="0" hidden="1" customHeight="1">
      <c r="E92" s="214" t="s">
        <v>115</v>
      </c>
      <c r="F92" s="85" t="s">
        <v>111</v>
      </c>
      <c r="G92" s="86"/>
      <c r="H92" s="149"/>
    </row>
    <row r="93" spans="5:8" ht="0" hidden="1" customHeight="1">
      <c r="E93" s="214"/>
      <c r="F93" s="85" t="s">
        <v>112</v>
      </c>
      <c r="G93" s="86"/>
      <c r="H93" s="149"/>
    </row>
    <row r="94" spans="5:8" ht="0" hidden="1" customHeight="1">
      <c r="E94" s="214" t="s">
        <v>116</v>
      </c>
      <c r="F94" s="85" t="s">
        <v>111</v>
      </c>
      <c r="G94" s="86"/>
      <c r="H94" s="149"/>
    </row>
    <row r="95" spans="5:8" ht="0" hidden="1" customHeight="1">
      <c r="E95" s="214"/>
      <c r="F95" s="85" t="s">
        <v>112</v>
      </c>
      <c r="G95" s="86"/>
      <c r="H95" s="149"/>
    </row>
    <row r="96" spans="5:8" ht="0" hidden="1" customHeight="1">
      <c r="E96" s="214" t="s">
        <v>117</v>
      </c>
      <c r="F96" s="85" t="s">
        <v>111</v>
      </c>
      <c r="G96" s="86"/>
      <c r="H96" s="149"/>
    </row>
    <row r="97" spans="1:19" ht="0" hidden="1" customHeight="1">
      <c r="E97" s="214"/>
      <c r="F97" s="85" t="s">
        <v>112</v>
      </c>
      <c r="G97" s="86"/>
      <c r="H97" s="149"/>
    </row>
    <row r="98" spans="1:19" ht="0" hidden="1" customHeight="1">
      <c r="E98" s="214" t="s">
        <v>118</v>
      </c>
      <c r="F98" s="85" t="s">
        <v>111</v>
      </c>
      <c r="G98" s="86"/>
      <c r="H98" s="149"/>
    </row>
    <row r="99" spans="1:19" ht="0" hidden="1" customHeight="1">
      <c r="E99" s="214"/>
      <c r="F99" s="85" t="s">
        <v>112</v>
      </c>
      <c r="G99" s="86"/>
      <c r="H99" s="149"/>
    </row>
    <row r="100" spans="1:19" ht="0" hidden="1" customHeight="1">
      <c r="E100" s="214" t="s">
        <v>119</v>
      </c>
      <c r="F100" s="85" t="s">
        <v>111</v>
      </c>
      <c r="G100" s="86"/>
      <c r="H100" s="149"/>
    </row>
    <row r="101" spans="1:19" ht="0" hidden="1" customHeight="1">
      <c r="E101" s="214"/>
      <c r="F101" s="85" t="s">
        <v>112</v>
      </c>
      <c r="G101" s="86"/>
      <c r="H101" s="149"/>
    </row>
    <row r="102" spans="1:19" ht="0" hidden="1" customHeight="1">
      <c r="E102" s="214" t="s">
        <v>120</v>
      </c>
      <c r="F102" s="85" t="s">
        <v>111</v>
      </c>
      <c r="G102" s="86"/>
      <c r="H102" s="149"/>
    </row>
    <row r="103" spans="1:19" ht="0" hidden="1" customHeight="1">
      <c r="E103" s="214"/>
      <c r="F103" s="85" t="s">
        <v>112</v>
      </c>
      <c r="G103" s="86"/>
      <c r="H103" s="149"/>
    </row>
    <row r="104" spans="1:19" ht="0" hidden="1" customHeight="1">
      <c r="E104" s="214" t="s">
        <v>121</v>
      </c>
      <c r="F104" s="85" t="s">
        <v>111</v>
      </c>
      <c r="G104" s="86"/>
      <c r="H104" s="149"/>
    </row>
    <row r="105" spans="1:19" ht="0" hidden="1" customHeight="1">
      <c r="E105" s="214"/>
      <c r="F105" s="85" t="s">
        <v>112</v>
      </c>
      <c r="G105" s="86"/>
      <c r="H105" s="149"/>
    </row>
    <row r="106" spans="1:19" ht="0" hidden="1" customHeight="1">
      <c r="E106" s="214" t="s">
        <v>122</v>
      </c>
      <c r="F106" s="85" t="s">
        <v>111</v>
      </c>
      <c r="G106" s="86"/>
      <c r="H106" s="149"/>
    </row>
    <row r="107" spans="1:19" ht="0" hidden="1" customHeight="1">
      <c r="E107" s="214"/>
      <c r="F107" s="85" t="s">
        <v>112</v>
      </c>
      <c r="G107" s="86"/>
      <c r="H107" s="149"/>
    </row>
    <row r="108" spans="1:19" ht="0" hidden="1" customHeight="1">
      <c r="E108" s="214" t="s">
        <v>123</v>
      </c>
      <c r="F108" s="85" t="s">
        <v>111</v>
      </c>
      <c r="G108" s="86"/>
      <c r="H108" s="149"/>
    </row>
    <row r="109" spans="1:19" ht="0" hidden="1" customHeight="1">
      <c r="E109" s="214"/>
      <c r="F109" s="85" t="s">
        <v>112</v>
      </c>
      <c r="G109" s="86"/>
      <c r="H109" s="149"/>
    </row>
    <row r="110" spans="1:19" ht="5.25" customHeight="1">
      <c r="E110" s="83"/>
      <c r="F110" s="83"/>
      <c r="G110" s="83"/>
      <c r="H110" s="83"/>
    </row>
    <row r="111" spans="1:19" ht="5.25" customHeight="1">
      <c r="E111" s="84"/>
      <c r="F111" s="84"/>
      <c r="G111" s="84"/>
      <c r="H111" s="84"/>
    </row>
    <row r="112" spans="1:19" ht="30" customHeight="1">
      <c r="A112" s="40"/>
      <c r="B112" s="40"/>
      <c r="C112" s="58"/>
      <c r="D112" s="43"/>
      <c r="E112" s="203" t="s">
        <v>124</v>
      </c>
      <c r="F112" s="203"/>
      <c r="G112" s="31"/>
      <c r="H112" s="143" t="s">
        <v>125</v>
      </c>
      <c r="I112" s="58"/>
      <c r="J112" s="58"/>
      <c r="K112" s="58"/>
      <c r="L112" s="58"/>
      <c r="M112" s="58"/>
      <c r="N112" s="106"/>
      <c r="O112" s="58"/>
      <c r="S112" s="80"/>
    </row>
    <row r="113" spans="5:8" ht="5.25" customHeight="1">
      <c r="E113" s="83"/>
      <c r="F113" s="83"/>
      <c r="G113" s="83"/>
      <c r="H113" s="83"/>
    </row>
    <row r="114" spans="5:8" ht="5.25" customHeight="1">
      <c r="E114" s="84"/>
      <c r="F114" s="84"/>
      <c r="G114" s="84"/>
      <c r="H114" s="84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MO_LIST_24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</sheetPr>
  <dimension ref="A1:U238"/>
  <sheetViews>
    <sheetView showGridLines="0" tabSelected="1" topLeftCell="C7" zoomScale="115" zoomScaleNormal="115" zoomScaleSheetLayoutView="100" workbookViewId="0">
      <selection activeCell="AD20" sqref="AD20"/>
    </sheetView>
  </sheetViews>
  <sheetFormatPr defaultRowHeight="10.5" customHeight="1"/>
  <cols>
    <col min="1" max="2" width="4.7109375" style="161" hidden="1" customWidth="1"/>
    <col min="3" max="3" width="2.7109375" style="161" customWidth="1"/>
    <col min="4" max="4" width="10.7109375" style="161" customWidth="1"/>
    <col min="5" max="5" width="70.7109375" style="161" customWidth="1"/>
    <col min="6" max="6" width="10.7109375" style="161" customWidth="1"/>
    <col min="7" max="7" width="6.7109375" style="161" customWidth="1"/>
    <col min="8" max="12" width="17.7109375" style="161" customWidth="1"/>
    <col min="13" max="13" width="2.7109375" style="161" customWidth="1"/>
    <col min="14" max="19" width="13.5703125" style="161" hidden="1" customWidth="1"/>
    <col min="20" max="20" width="7.28515625" style="161" hidden="1" customWidth="1"/>
    <col min="21" max="21" width="16.28515625" customWidth="1"/>
  </cols>
  <sheetData>
    <row r="1" spans="1:21" ht="10.5" hidden="1" customHeight="1"/>
    <row r="2" spans="1:21" ht="10.5" hidden="1" customHeight="1"/>
    <row r="3" spans="1:21" ht="10.5" hidden="1" customHeight="1">
      <c r="H3" s="113" t="s">
        <v>126</v>
      </c>
      <c r="I3" s="112" t="s">
        <v>127</v>
      </c>
      <c r="J3" s="112" t="s">
        <v>128</v>
      </c>
      <c r="K3" s="112" t="s">
        <v>129</v>
      </c>
      <c r="L3" s="112" t="s">
        <v>130</v>
      </c>
      <c r="N3" s="113" t="s">
        <v>131</v>
      </c>
      <c r="O3" s="113" t="s">
        <v>132</v>
      </c>
      <c r="P3" s="113" t="s">
        <v>133</v>
      </c>
      <c r="Q3" s="113" t="s">
        <v>134</v>
      </c>
      <c r="R3" s="113" t="s">
        <v>135</v>
      </c>
      <c r="S3" s="113" t="s">
        <v>136</v>
      </c>
      <c r="T3" s="113" t="s">
        <v>137</v>
      </c>
    </row>
    <row r="4" spans="1:21" ht="10.5" hidden="1" customHeight="1">
      <c r="A4" s="67"/>
      <c r="F4" s="66"/>
      <c r="G4" s="66"/>
      <c r="H4" s="66"/>
      <c r="I4" s="66"/>
      <c r="J4" s="66"/>
      <c r="K4" s="66"/>
      <c r="L4" s="66"/>
    </row>
    <row r="5" spans="1:21" ht="10.5" hidden="1" customHeight="1">
      <c r="A5" s="65"/>
    </row>
    <row r="6" spans="1:21" ht="10.5" hidden="1" customHeight="1">
      <c r="A6" s="65"/>
    </row>
    <row r="7" spans="1:21" ht="6" customHeight="1">
      <c r="A7" s="65"/>
      <c r="D7" s="60"/>
      <c r="E7" s="60"/>
      <c r="F7" s="60"/>
      <c r="G7" s="60"/>
      <c r="H7" s="60"/>
      <c r="I7" s="60"/>
      <c r="J7" s="60"/>
      <c r="K7" s="60"/>
    </row>
    <row r="8" spans="1:21" ht="12" customHeight="1">
      <c r="A8" s="65"/>
      <c r="D8" s="68" t="s">
        <v>15</v>
      </c>
      <c r="E8" s="68"/>
      <c r="F8" s="64"/>
      <c r="G8" s="64"/>
      <c r="H8" s="64"/>
      <c r="I8" s="64"/>
      <c r="J8" s="64"/>
      <c r="K8" s="64"/>
    </row>
    <row r="9" spans="1:21" ht="12" customHeight="1">
      <c r="D9" s="116" t="str">
        <f>IF(ORG="","Не определено",ORG)</f>
        <v>МУП "Ульяновская городская электросеть"</v>
      </c>
      <c r="E9" s="116"/>
    </row>
    <row r="10" spans="1:21" ht="15" customHeight="1">
      <c r="D10" s="115"/>
      <c r="E10" s="115"/>
      <c r="F10" s="62"/>
      <c r="G10" s="62"/>
      <c r="H10" s="62"/>
      <c r="I10" s="62"/>
      <c r="J10" s="62"/>
      <c r="K10" s="62"/>
      <c r="L10" s="63" t="s">
        <v>138</v>
      </c>
    </row>
    <row r="11" spans="1:21" ht="15" customHeight="1">
      <c r="C11" s="60"/>
      <c r="D11" s="215" t="s">
        <v>139</v>
      </c>
      <c r="E11" s="215" t="s">
        <v>140</v>
      </c>
      <c r="F11" s="215" t="s">
        <v>141</v>
      </c>
      <c r="G11" s="215" t="s">
        <v>142</v>
      </c>
      <c r="H11" s="215" t="s">
        <v>143</v>
      </c>
      <c r="I11" s="215" t="s">
        <v>144</v>
      </c>
      <c r="J11" s="215"/>
      <c r="K11" s="215"/>
      <c r="L11" s="215"/>
    </row>
    <row r="12" spans="1:21" ht="15" customHeight="1">
      <c r="C12" s="60"/>
      <c r="D12" s="215"/>
      <c r="E12" s="215"/>
      <c r="F12" s="215"/>
      <c r="G12" s="215"/>
      <c r="H12" s="215"/>
      <c r="I12" s="70" t="s">
        <v>145</v>
      </c>
      <c r="J12" s="70" t="s">
        <v>146</v>
      </c>
      <c r="K12" s="70" t="s">
        <v>147</v>
      </c>
      <c r="L12" s="70" t="s">
        <v>148</v>
      </c>
    </row>
    <row r="13" spans="1:21" ht="12" customHeight="1">
      <c r="D13" s="61">
        <v>0</v>
      </c>
      <c r="E13" s="61">
        <v>1</v>
      </c>
      <c r="F13" s="61">
        <v>2</v>
      </c>
      <c r="G13" s="61">
        <v>3</v>
      </c>
      <c r="H13" s="61">
        <v>4</v>
      </c>
      <c r="I13" s="61">
        <v>5</v>
      </c>
      <c r="J13" s="61">
        <v>6</v>
      </c>
      <c r="K13" s="61">
        <v>7</v>
      </c>
      <c r="L13" s="61">
        <v>8</v>
      </c>
    </row>
    <row r="14" spans="1:21" ht="18" customHeight="1">
      <c r="C14" s="60"/>
      <c r="D14" s="216" t="s">
        <v>149</v>
      </c>
      <c r="E14" s="217"/>
      <c r="F14" s="217"/>
      <c r="G14" s="142"/>
      <c r="H14" s="140"/>
      <c r="I14" s="140"/>
      <c r="J14" s="140"/>
      <c r="K14" s="140"/>
      <c r="L14" s="141"/>
      <c r="N14" s="132"/>
      <c r="O14" s="132"/>
      <c r="P14" s="132"/>
      <c r="Q14" s="132"/>
      <c r="R14" s="132"/>
      <c r="S14" s="132"/>
      <c r="T14" s="132"/>
    </row>
    <row r="15" spans="1:21" ht="12" customHeight="1">
      <c r="C15" s="60"/>
      <c r="D15" s="71" t="s">
        <v>150</v>
      </c>
      <c r="E15" s="125" t="s">
        <v>151</v>
      </c>
      <c r="F15" s="126" t="s">
        <v>152</v>
      </c>
      <c r="G15" s="126">
        <v>10</v>
      </c>
      <c r="H15" s="59">
        <f>SUM(I15:L15)</f>
        <v>1150652.9576399999</v>
      </c>
      <c r="I15" s="59">
        <f>SUM(I16,I17,I20,I26)</f>
        <v>1094971.91564</v>
      </c>
      <c r="J15" s="157">
        <f>SUM(J16,J17,J20,J26)</f>
        <v>0</v>
      </c>
      <c r="K15" s="157">
        <f t="shared" ref="K15:L15" si="0">SUM(K16,K17,K20,K26)</f>
        <v>54442.128999999994</v>
      </c>
      <c r="L15" s="157">
        <f t="shared" si="0"/>
        <v>1238.913</v>
      </c>
      <c r="N15" s="132"/>
      <c r="O15" s="132"/>
      <c r="P15" s="132"/>
      <c r="Q15" s="132"/>
      <c r="R15" s="132"/>
      <c r="S15" s="132"/>
      <c r="T15" s="134" t="s">
        <v>153</v>
      </c>
      <c r="U15" s="176"/>
    </row>
    <row r="16" spans="1:21" ht="12" customHeight="1">
      <c r="C16" s="60"/>
      <c r="D16" s="117" t="s">
        <v>154</v>
      </c>
      <c r="E16" s="127" t="s">
        <v>155</v>
      </c>
      <c r="F16" s="118" t="s">
        <v>152</v>
      </c>
      <c r="G16" s="70">
        <v>20</v>
      </c>
      <c r="H16" s="157">
        <f>SUM(I16:L16)</f>
        <v>96380.361999999994</v>
      </c>
      <c r="I16">
        <v>96380.361999999994</v>
      </c>
      <c r="J16" s="158">
        <v>0</v>
      </c>
      <c r="K16" s="158">
        <v>0</v>
      </c>
      <c r="L16" s="158">
        <v>0</v>
      </c>
      <c r="N16" s="132"/>
      <c r="O16" s="132"/>
      <c r="P16" s="132"/>
      <c r="Q16" s="132"/>
      <c r="R16" s="132"/>
      <c r="S16" s="132"/>
      <c r="T16" s="134" t="s">
        <v>153</v>
      </c>
    </row>
    <row r="17" spans="1:20" ht="12" customHeight="1">
      <c r="C17" s="60"/>
      <c r="D17" s="117" t="s">
        <v>156</v>
      </c>
      <c r="E17" s="127" t="s">
        <v>157</v>
      </c>
      <c r="F17" s="118" t="s">
        <v>152</v>
      </c>
      <c r="G17" s="70">
        <v>30</v>
      </c>
      <c r="H17" s="59">
        <f>SUM(I17:L17)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59">
        <f>SUM(L18:L19)</f>
        <v>0</v>
      </c>
      <c r="N17" s="132"/>
      <c r="O17" s="132"/>
      <c r="P17" s="132"/>
      <c r="Q17" s="132"/>
      <c r="R17" s="132"/>
      <c r="S17" s="132"/>
      <c r="T17" s="134" t="s">
        <v>153</v>
      </c>
    </row>
    <row r="18" spans="1:20" ht="9.75" customHeight="1">
      <c r="C18" s="60"/>
      <c r="D18" s="124"/>
      <c r="E18" s="123"/>
      <c r="F18" s="121"/>
      <c r="G18" s="121"/>
      <c r="H18" s="119"/>
      <c r="I18" s="119"/>
      <c r="J18" s="119"/>
      <c r="K18" s="119"/>
      <c r="L18" s="122"/>
      <c r="N18" s="134" t="s">
        <v>158</v>
      </c>
      <c r="O18" s="132"/>
      <c r="P18" s="132"/>
      <c r="Q18" s="132"/>
      <c r="R18" s="132"/>
      <c r="S18" s="132"/>
      <c r="T18" s="132"/>
    </row>
    <row r="19" spans="1:20" ht="12" customHeight="1">
      <c r="C19" s="60"/>
      <c r="D19" s="120"/>
      <c r="E19" s="123" t="s">
        <v>159</v>
      </c>
      <c r="F19" s="121"/>
      <c r="G19" s="121"/>
      <c r="H19" s="119"/>
      <c r="I19" s="119"/>
      <c r="J19" s="119"/>
      <c r="K19" s="119"/>
      <c r="L19" s="122"/>
      <c r="N19" s="132"/>
      <c r="O19" s="132"/>
      <c r="P19" s="132"/>
      <c r="Q19" s="132"/>
      <c r="R19" s="132"/>
      <c r="S19" s="132"/>
      <c r="T19" s="137" t="s">
        <v>160</v>
      </c>
    </row>
    <row r="20" spans="1:20" ht="12" customHeight="1">
      <c r="C20" s="60"/>
      <c r="D20" s="117" t="s">
        <v>161</v>
      </c>
      <c r="E20" s="127" t="s">
        <v>162</v>
      </c>
      <c r="F20" s="118" t="s">
        <v>152</v>
      </c>
      <c r="G20" s="70" t="s">
        <v>163</v>
      </c>
      <c r="H20" s="157">
        <f>SUM(I20:L20)</f>
        <v>3767.3989999999985</v>
      </c>
      <c r="I20" s="59">
        <f>SUM(I21:I25)</f>
        <v>0</v>
      </c>
      <c r="J20" s="59">
        <f>SUM(J21:J25)</f>
        <v>0</v>
      </c>
      <c r="K20" s="59">
        <f>SUM(K21:K25)</f>
        <v>3767.3989999999985</v>
      </c>
      <c r="L20" s="59">
        <f>SUM(L21:L25)</f>
        <v>0</v>
      </c>
      <c r="N20" s="132"/>
      <c r="O20" s="132"/>
      <c r="P20" s="132"/>
      <c r="Q20" s="132"/>
      <c r="R20" s="132"/>
      <c r="S20" s="132"/>
      <c r="T20" s="134" t="s">
        <v>153</v>
      </c>
    </row>
    <row r="21" spans="1:20" ht="12" customHeight="1">
      <c r="C21" s="60"/>
      <c r="D21" s="124"/>
      <c r="E21" s="123"/>
      <c r="F21" s="121"/>
      <c r="G21" s="121"/>
      <c r="H21" s="119"/>
      <c r="I21" s="119"/>
      <c r="J21" s="119"/>
      <c r="K21" s="119"/>
      <c r="L21" s="122"/>
      <c r="N21" s="134" t="s">
        <v>158</v>
      </c>
      <c r="O21" s="132"/>
      <c r="P21" s="132"/>
      <c r="Q21" s="132"/>
      <c r="R21" s="132"/>
      <c r="S21" s="132"/>
      <c r="T21" s="132"/>
    </row>
    <row r="22" spans="1:20" s="151" customFormat="1" ht="12" customHeight="1">
      <c r="A22" s="152"/>
      <c r="B22" s="152"/>
      <c r="C22" s="153" t="s">
        <v>164</v>
      </c>
      <c r="D22" s="154" t="str">
        <f>"1.3."&amp;N22</f>
        <v>1.3.1</v>
      </c>
      <c r="E22" s="155" t="s">
        <v>165</v>
      </c>
      <c r="F22" s="156" t="s">
        <v>152</v>
      </c>
      <c r="G22" s="156" t="s">
        <v>163</v>
      </c>
      <c r="H22" s="157">
        <f>SUM(I22:L22)</f>
        <v>1032.442</v>
      </c>
      <c r="I22" s="158"/>
      <c r="J22" s="158"/>
      <c r="K22">
        <v>1032.442</v>
      </c>
      <c r="L22" s="158"/>
      <c r="M22" s="152"/>
      <c r="N22" s="159" t="s">
        <v>150</v>
      </c>
      <c r="O22" s="160" t="s">
        <v>165</v>
      </c>
      <c r="P22" s="160" t="s">
        <v>166</v>
      </c>
      <c r="Q22" s="160" t="s">
        <v>167</v>
      </c>
      <c r="R22" s="160" t="s">
        <v>168</v>
      </c>
      <c r="S22" s="159" t="s">
        <v>169</v>
      </c>
      <c r="T22" s="159" t="s">
        <v>170</v>
      </c>
    </row>
    <row r="23" spans="1:20" s="152" customFormat="1" ht="12" customHeight="1">
      <c r="C23" s="153" t="s">
        <v>164</v>
      </c>
      <c r="D23" s="154" t="str">
        <f>"1.3."&amp;N23</f>
        <v>1.3.2</v>
      </c>
      <c r="E23" s="155" t="s">
        <v>171</v>
      </c>
      <c r="F23" s="156" t="s">
        <v>152</v>
      </c>
      <c r="G23" s="156" t="s">
        <v>163</v>
      </c>
      <c r="H23" s="157">
        <f>SUM(I23:L23)</f>
        <v>456.35700000000003</v>
      </c>
      <c r="I23" s="158"/>
      <c r="J23" s="158"/>
      <c r="K23">
        <v>456.35700000000003</v>
      </c>
      <c r="L23" s="158"/>
      <c r="N23" s="159" t="s">
        <v>172</v>
      </c>
      <c r="O23" s="160" t="s">
        <v>171</v>
      </c>
      <c r="P23" s="160" t="s">
        <v>173</v>
      </c>
      <c r="Q23" s="160" t="s">
        <v>174</v>
      </c>
      <c r="R23" s="160" t="s">
        <v>175</v>
      </c>
      <c r="S23" s="159" t="s">
        <v>169</v>
      </c>
      <c r="T23" s="159" t="s">
        <v>170</v>
      </c>
    </row>
    <row r="24" spans="1:20" s="162" customFormat="1" ht="12" customHeight="1">
      <c r="C24" s="163"/>
      <c r="D24" s="168"/>
      <c r="E24" s="155" t="s">
        <v>1529</v>
      </c>
      <c r="F24" s="121"/>
      <c r="G24" s="121"/>
      <c r="H24" s="157">
        <f>SUM(I24:L24)</f>
        <v>2278.5999999999985</v>
      </c>
      <c r="I24" s="158"/>
      <c r="J24" s="158"/>
      <c r="K24">
        <v>2278.5999999999985</v>
      </c>
      <c r="L24" s="158"/>
      <c r="N24" s="159"/>
      <c r="O24" s="164"/>
      <c r="P24" s="164"/>
      <c r="Q24" s="164"/>
      <c r="R24" s="164"/>
      <c r="S24" s="159"/>
      <c r="T24" s="159"/>
    </row>
    <row r="25" spans="1:20" ht="12" customHeight="1">
      <c r="C25" s="60"/>
      <c r="D25" s="120"/>
      <c r="E25" s="123" t="s">
        <v>159</v>
      </c>
      <c r="F25" s="121"/>
      <c r="G25" s="121"/>
      <c r="H25" s="119"/>
      <c r="I25" s="119"/>
      <c r="J25" s="119"/>
      <c r="K25" s="150"/>
      <c r="L25" s="122"/>
      <c r="N25" s="132"/>
      <c r="O25" s="132"/>
      <c r="P25" s="132"/>
      <c r="Q25" s="132"/>
      <c r="R25" s="132"/>
      <c r="S25" s="132"/>
      <c r="T25" s="137" t="s">
        <v>176</v>
      </c>
    </row>
    <row r="26" spans="1:20" ht="12" customHeight="1">
      <c r="C26" s="60"/>
      <c r="D26" s="117" t="s">
        <v>177</v>
      </c>
      <c r="E26" s="127" t="s">
        <v>178</v>
      </c>
      <c r="F26" s="118" t="s">
        <v>152</v>
      </c>
      <c r="G26" s="70" t="s">
        <v>179</v>
      </c>
      <c r="H26" s="157">
        <f>SUM(I26:L26)</f>
        <v>1050505.19664</v>
      </c>
      <c r="I26" s="59">
        <f>SUM(I27:I41)</f>
        <v>998591.55364000006</v>
      </c>
      <c r="J26" s="157">
        <f t="shared" ref="J26:L26" si="1">SUM(J27:J41)</f>
        <v>0</v>
      </c>
      <c r="K26" s="157">
        <f t="shared" si="1"/>
        <v>50674.729999999996</v>
      </c>
      <c r="L26" s="157">
        <f t="shared" si="1"/>
        <v>1238.913</v>
      </c>
      <c r="N26" s="132"/>
      <c r="O26" s="132"/>
      <c r="P26" s="132"/>
      <c r="Q26" s="132"/>
      <c r="R26" s="132"/>
      <c r="S26" s="132"/>
      <c r="T26" s="134" t="s">
        <v>153</v>
      </c>
    </row>
    <row r="27" spans="1:20" ht="12" customHeight="1">
      <c r="C27" s="60"/>
      <c r="D27" s="124"/>
      <c r="E27" s="123"/>
      <c r="F27" s="121"/>
      <c r="G27" s="121"/>
      <c r="H27" s="119"/>
      <c r="I27" s="119"/>
      <c r="J27" s="119"/>
      <c r="K27" s="119"/>
      <c r="L27" s="122"/>
      <c r="N27" s="134" t="s">
        <v>158</v>
      </c>
      <c r="O27" s="132"/>
      <c r="P27" s="132"/>
      <c r="Q27" s="132"/>
      <c r="R27" s="132"/>
      <c r="S27" s="132"/>
      <c r="T27" s="132"/>
    </row>
    <row r="28" spans="1:20" s="152" customFormat="1" ht="12" customHeight="1">
      <c r="C28" s="153" t="s">
        <v>164</v>
      </c>
      <c r="D28" s="154" t="str">
        <f t="shared" ref="D28:D40" si="2">"1.4."&amp;N28</f>
        <v>1.4.1</v>
      </c>
      <c r="E28" s="155" t="s">
        <v>180</v>
      </c>
      <c r="F28" s="156" t="s">
        <v>152</v>
      </c>
      <c r="G28" s="156" t="s">
        <v>179</v>
      </c>
      <c r="H28" s="157">
        <f t="shared" ref="H28:H38" si="3">SUM(I28:L28)</f>
        <v>1221.088</v>
      </c>
      <c r="I28" s="158">
        <v>0</v>
      </c>
      <c r="J28" s="158"/>
      <c r="K28">
        <v>1221.088</v>
      </c>
      <c r="L28" s="158"/>
      <c r="N28" s="159" t="s">
        <v>150</v>
      </c>
      <c r="O28" s="160" t="s">
        <v>180</v>
      </c>
      <c r="P28" s="160" t="s">
        <v>181</v>
      </c>
      <c r="Q28" s="160" t="s">
        <v>182</v>
      </c>
      <c r="R28" s="160" t="s">
        <v>183</v>
      </c>
      <c r="S28" s="159" t="s">
        <v>184</v>
      </c>
      <c r="T28" s="159" t="s">
        <v>185</v>
      </c>
    </row>
    <row r="29" spans="1:20" s="152" customFormat="1" ht="12" customHeight="1">
      <c r="C29" s="153" t="s">
        <v>164</v>
      </c>
      <c r="D29" s="154" t="str">
        <f t="shared" si="2"/>
        <v>1.4.2</v>
      </c>
      <c r="E29" s="155" t="s">
        <v>186</v>
      </c>
      <c r="F29" s="156" t="s">
        <v>152</v>
      </c>
      <c r="G29" s="156" t="s">
        <v>179</v>
      </c>
      <c r="H29" s="157">
        <f t="shared" si="3"/>
        <v>247645.38799999998</v>
      </c>
      <c r="I29" s="158">
        <v>244628.27299999999</v>
      </c>
      <c r="J29" s="158"/>
      <c r="K29" s="158">
        <v>3017.1149999999998</v>
      </c>
      <c r="L29" s="158"/>
      <c r="N29" s="159" t="s">
        <v>172</v>
      </c>
      <c r="O29" s="160" t="s">
        <v>186</v>
      </c>
      <c r="P29" s="160" t="s">
        <v>187</v>
      </c>
      <c r="Q29" s="160" t="s">
        <v>188</v>
      </c>
      <c r="R29" s="160" t="s">
        <v>189</v>
      </c>
      <c r="S29" s="159" t="s">
        <v>184</v>
      </c>
      <c r="T29" s="159" t="s">
        <v>185</v>
      </c>
    </row>
    <row r="30" spans="1:20" s="152" customFormat="1" ht="12" customHeight="1">
      <c r="C30" s="153" t="s">
        <v>164</v>
      </c>
      <c r="D30" s="154" t="str">
        <f t="shared" si="2"/>
        <v>1.4.3</v>
      </c>
      <c r="E30" s="155" t="s">
        <v>190</v>
      </c>
      <c r="F30" s="156" t="s">
        <v>152</v>
      </c>
      <c r="G30" s="156" t="s">
        <v>179</v>
      </c>
      <c r="H30" s="157">
        <f t="shared" si="3"/>
        <v>2553.7469999999998</v>
      </c>
      <c r="I30" s="158"/>
      <c r="J30" s="158"/>
      <c r="K30">
        <v>2553.7469999999998</v>
      </c>
      <c r="L30" s="158"/>
      <c r="N30" s="159" t="s">
        <v>191</v>
      </c>
      <c r="O30" s="160" t="s">
        <v>190</v>
      </c>
      <c r="P30" s="160" t="s">
        <v>192</v>
      </c>
      <c r="Q30" s="160" t="s">
        <v>193</v>
      </c>
      <c r="R30" s="160" t="s">
        <v>194</v>
      </c>
      <c r="S30" s="159" t="s">
        <v>184</v>
      </c>
      <c r="T30" s="159" t="s">
        <v>185</v>
      </c>
    </row>
    <row r="31" spans="1:20" s="152" customFormat="1" ht="12" customHeight="1">
      <c r="C31" s="153" t="s">
        <v>164</v>
      </c>
      <c r="D31" s="154" t="str">
        <f t="shared" si="2"/>
        <v>1.4.4</v>
      </c>
      <c r="E31" s="155" t="s">
        <v>195</v>
      </c>
      <c r="F31" s="156" t="s">
        <v>152</v>
      </c>
      <c r="G31" s="156" t="s">
        <v>179</v>
      </c>
      <c r="H31" s="157">
        <f t="shared" si="3"/>
        <v>21170.038</v>
      </c>
      <c r="I31">
        <v>21170.038</v>
      </c>
      <c r="J31" s="158"/>
      <c r="K31" s="158"/>
      <c r="L31" s="158"/>
      <c r="N31" s="159" t="s">
        <v>196</v>
      </c>
      <c r="O31" s="160" t="s">
        <v>195</v>
      </c>
      <c r="P31" s="160" t="s">
        <v>197</v>
      </c>
      <c r="Q31" s="160" t="s">
        <v>198</v>
      </c>
      <c r="R31" s="160" t="s">
        <v>168</v>
      </c>
      <c r="S31" s="159" t="s">
        <v>184</v>
      </c>
      <c r="T31" s="159" t="s">
        <v>185</v>
      </c>
    </row>
    <row r="32" spans="1:20" s="152" customFormat="1" ht="12" customHeight="1">
      <c r="C32" s="153" t="s">
        <v>164</v>
      </c>
      <c r="D32" s="154" t="str">
        <f t="shared" si="2"/>
        <v>1.4.5</v>
      </c>
      <c r="E32" s="155" t="s">
        <v>199</v>
      </c>
      <c r="F32" s="156" t="s">
        <v>152</v>
      </c>
      <c r="G32" s="156" t="s">
        <v>179</v>
      </c>
      <c r="H32" s="157">
        <f t="shared" si="3"/>
        <v>28259.427</v>
      </c>
      <c r="I32">
        <v>28259.427</v>
      </c>
      <c r="J32" s="158"/>
      <c r="K32" s="158"/>
      <c r="L32" s="158"/>
      <c r="N32" s="159" t="s">
        <v>200</v>
      </c>
      <c r="O32" s="160" t="s">
        <v>199</v>
      </c>
      <c r="P32" s="160" t="s">
        <v>201</v>
      </c>
      <c r="Q32" s="160" t="s">
        <v>202</v>
      </c>
      <c r="R32" s="160" t="s">
        <v>40</v>
      </c>
      <c r="S32" s="159" t="s">
        <v>184</v>
      </c>
      <c r="T32" s="159" t="s">
        <v>185</v>
      </c>
    </row>
    <row r="33" spans="3:20" s="152" customFormat="1" ht="12" customHeight="1">
      <c r="C33" s="153" t="s">
        <v>164</v>
      </c>
      <c r="D33" s="154" t="str">
        <f t="shared" si="2"/>
        <v>1.4.6</v>
      </c>
      <c r="E33" s="155" t="s">
        <v>1530</v>
      </c>
      <c r="F33" s="156" t="s">
        <v>152</v>
      </c>
      <c r="G33" s="156" t="s">
        <v>179</v>
      </c>
      <c r="H33" s="157">
        <f t="shared" si="3"/>
        <v>3114.0656399999998</v>
      </c>
      <c r="I33">
        <v>3114.0656399999998</v>
      </c>
      <c r="J33" s="158"/>
      <c r="K33" s="158"/>
      <c r="L33" s="158"/>
      <c r="N33" s="159" t="s">
        <v>204</v>
      </c>
      <c r="O33" s="160" t="s">
        <v>203</v>
      </c>
      <c r="P33" s="160" t="s">
        <v>205</v>
      </c>
      <c r="Q33" s="160" t="s">
        <v>206</v>
      </c>
      <c r="R33" s="160" t="s">
        <v>175</v>
      </c>
      <c r="S33" s="159" t="s">
        <v>184</v>
      </c>
      <c r="T33" s="159" t="s">
        <v>185</v>
      </c>
    </row>
    <row r="34" spans="3:20" s="152" customFormat="1" ht="12" customHeight="1">
      <c r="C34" s="153" t="s">
        <v>164</v>
      </c>
      <c r="D34" s="154" t="str">
        <f t="shared" si="2"/>
        <v>1.4.7</v>
      </c>
      <c r="E34" s="155" t="s">
        <v>207</v>
      </c>
      <c r="F34" s="156" t="s">
        <v>152</v>
      </c>
      <c r="G34" s="156" t="s">
        <v>179</v>
      </c>
      <c r="H34" s="157">
        <f t="shared" si="3"/>
        <v>714752.17700000003</v>
      </c>
      <c r="I34" s="158">
        <v>701419.75</v>
      </c>
      <c r="J34" s="158"/>
      <c r="K34" s="158">
        <v>13248.737999999999</v>
      </c>
      <c r="L34" s="158">
        <v>83.688999999999993</v>
      </c>
      <c r="N34" s="159" t="s">
        <v>208</v>
      </c>
      <c r="O34" s="160" t="s">
        <v>207</v>
      </c>
      <c r="P34" s="160" t="s">
        <v>209</v>
      </c>
      <c r="Q34" s="160" t="s">
        <v>210</v>
      </c>
      <c r="R34" s="160" t="s">
        <v>211</v>
      </c>
      <c r="S34" s="159" t="s">
        <v>184</v>
      </c>
      <c r="T34" s="159" t="s">
        <v>185</v>
      </c>
    </row>
    <row r="35" spans="3:20" s="152" customFormat="1" ht="12" customHeight="1">
      <c r="C35" s="153" t="s">
        <v>164</v>
      </c>
      <c r="D35" s="154" t="str">
        <f t="shared" si="2"/>
        <v>1.4.8</v>
      </c>
      <c r="E35" s="155" t="s">
        <v>212</v>
      </c>
      <c r="F35" s="156" t="s">
        <v>152</v>
      </c>
      <c r="G35" s="156" t="s">
        <v>179</v>
      </c>
      <c r="H35" s="157">
        <f t="shared" si="3"/>
        <v>576.82899999999995</v>
      </c>
      <c r="I35" s="158"/>
      <c r="J35" s="158"/>
      <c r="K35">
        <v>576.82899999999995</v>
      </c>
      <c r="L35" s="158"/>
      <c r="N35" s="159" t="s">
        <v>213</v>
      </c>
      <c r="O35" s="160" t="s">
        <v>212</v>
      </c>
      <c r="P35" s="160" t="s">
        <v>214</v>
      </c>
      <c r="Q35" s="160" t="s">
        <v>215</v>
      </c>
      <c r="R35" s="160" t="s">
        <v>40</v>
      </c>
      <c r="S35" s="159" t="s">
        <v>184</v>
      </c>
      <c r="T35" s="159" t="s">
        <v>185</v>
      </c>
    </row>
    <row r="36" spans="3:20" s="152" customFormat="1" ht="12" customHeight="1">
      <c r="C36" s="153" t="s">
        <v>164</v>
      </c>
      <c r="D36" s="154" t="str">
        <f t="shared" si="2"/>
        <v>1.4.9</v>
      </c>
      <c r="E36" s="155" t="s">
        <v>216</v>
      </c>
      <c r="F36" s="156" t="s">
        <v>152</v>
      </c>
      <c r="G36" s="156" t="s">
        <v>179</v>
      </c>
      <c r="H36" s="157">
        <f t="shared" si="3"/>
        <v>29933.192999999999</v>
      </c>
      <c r="I36" s="158"/>
      <c r="J36" s="158"/>
      <c r="K36">
        <v>29933.192999999999</v>
      </c>
      <c r="L36" s="158"/>
      <c r="N36" s="159" t="s">
        <v>217</v>
      </c>
      <c r="O36" s="160" t="s">
        <v>216</v>
      </c>
      <c r="P36" s="160" t="s">
        <v>218</v>
      </c>
      <c r="Q36" s="160" t="s">
        <v>219</v>
      </c>
      <c r="R36" s="160" t="s">
        <v>168</v>
      </c>
      <c r="S36" s="159" t="s">
        <v>184</v>
      </c>
      <c r="T36" s="159" t="s">
        <v>185</v>
      </c>
    </row>
    <row r="37" spans="3:20" s="152" customFormat="1" ht="12" customHeight="1">
      <c r="C37" s="153" t="s">
        <v>164</v>
      </c>
      <c r="D37" s="154" t="str">
        <f t="shared" si="2"/>
        <v>1.4.10</v>
      </c>
      <c r="E37" s="155" t="s">
        <v>282</v>
      </c>
      <c r="F37" s="156" t="s">
        <v>152</v>
      </c>
      <c r="G37" s="156" t="s">
        <v>179</v>
      </c>
      <c r="H37" s="157">
        <f t="shared" si="3"/>
        <v>440.27199999999999</v>
      </c>
      <c r="I37" s="158"/>
      <c r="J37" s="158"/>
      <c r="K37" s="158"/>
      <c r="L37">
        <v>440.27199999999999</v>
      </c>
      <c r="N37" s="159" t="s">
        <v>221</v>
      </c>
      <c r="O37" s="160" t="s">
        <v>220</v>
      </c>
      <c r="P37" s="160" t="s">
        <v>222</v>
      </c>
      <c r="Q37" s="160" t="s">
        <v>223</v>
      </c>
      <c r="R37" s="160" t="s">
        <v>40</v>
      </c>
      <c r="S37" s="159" t="s">
        <v>184</v>
      </c>
      <c r="T37" s="159" t="s">
        <v>185</v>
      </c>
    </row>
    <row r="38" spans="3:20" s="152" customFormat="1" ht="12" customHeight="1">
      <c r="C38" s="153" t="s">
        <v>164</v>
      </c>
      <c r="D38" s="154" t="str">
        <f t="shared" si="2"/>
        <v>1.4.11</v>
      </c>
      <c r="E38" s="155" t="s">
        <v>984</v>
      </c>
      <c r="F38" s="156" t="s">
        <v>152</v>
      </c>
      <c r="G38" s="156" t="s">
        <v>179</v>
      </c>
      <c r="H38" s="157">
        <f t="shared" si="3"/>
        <v>124.02000000000002</v>
      </c>
      <c r="I38" s="158"/>
      <c r="J38" s="158"/>
      <c r="K38">
        <v>124.02000000000002</v>
      </c>
      <c r="L38" s="158"/>
      <c r="N38" s="159" t="s">
        <v>225</v>
      </c>
      <c r="O38" s="160" t="s">
        <v>224</v>
      </c>
      <c r="P38" s="160" t="s">
        <v>226</v>
      </c>
      <c r="Q38" s="160" t="s">
        <v>227</v>
      </c>
      <c r="R38" s="160" t="s">
        <v>228</v>
      </c>
      <c r="S38" s="159" t="s">
        <v>184</v>
      </c>
      <c r="T38" s="159" t="s">
        <v>185</v>
      </c>
    </row>
    <row r="39" spans="3:20" s="152" customFormat="1" ht="12" customHeight="1">
      <c r="C39" s="153" t="s">
        <v>164</v>
      </c>
      <c r="D39" s="154" t="str">
        <f t="shared" si="2"/>
        <v>1.4.12</v>
      </c>
      <c r="E39" s="155" t="s">
        <v>1531</v>
      </c>
      <c r="F39" s="156" t="s">
        <v>152</v>
      </c>
      <c r="G39" s="156" t="s">
        <v>179</v>
      </c>
      <c r="H39" s="157">
        <f>SUM(I39:L39)</f>
        <v>141.30199999999999</v>
      </c>
      <c r="I39" s="158"/>
      <c r="J39" s="158"/>
      <c r="K39" s="158"/>
      <c r="L39" s="152">
        <v>141.30199999999999</v>
      </c>
      <c r="N39" s="159" t="s">
        <v>230</v>
      </c>
      <c r="O39" s="160" t="s">
        <v>229</v>
      </c>
      <c r="P39" s="160" t="s">
        <v>231</v>
      </c>
      <c r="Q39" s="160" t="s">
        <v>232</v>
      </c>
      <c r="R39" s="160" t="s">
        <v>40</v>
      </c>
      <c r="S39" s="159" t="s">
        <v>184</v>
      </c>
      <c r="T39" s="159" t="s">
        <v>185</v>
      </c>
    </row>
    <row r="40" spans="3:20" s="162" customFormat="1" ht="12" customHeight="1">
      <c r="C40" s="163"/>
      <c r="D40" s="154" t="str">
        <f t="shared" si="2"/>
        <v>1.4.</v>
      </c>
      <c r="E40" s="155" t="s">
        <v>1532</v>
      </c>
      <c r="F40" s="172" t="s">
        <v>152</v>
      </c>
      <c r="G40" s="172" t="s">
        <v>1535</v>
      </c>
      <c r="H40" s="157">
        <v>55.960999999999999</v>
      </c>
      <c r="I40" s="158"/>
      <c r="J40" s="158"/>
      <c r="K40" s="158"/>
      <c r="L40">
        <v>573.65</v>
      </c>
      <c r="N40" s="159"/>
      <c r="O40" s="164"/>
      <c r="P40" s="164"/>
      <c r="Q40" s="164"/>
      <c r="R40" s="164"/>
      <c r="S40" s="159"/>
      <c r="T40" s="159"/>
    </row>
    <row r="41" spans="3:20" ht="12" customHeight="1">
      <c r="C41" s="60"/>
      <c r="D41" s="120"/>
      <c r="E41" s="123" t="s">
        <v>159</v>
      </c>
      <c r="F41" s="121"/>
      <c r="G41" s="121"/>
      <c r="H41" s="119"/>
      <c r="I41" s="119"/>
      <c r="J41" s="119"/>
      <c r="K41" s="119"/>
      <c r="L41" s="122"/>
      <c r="N41" s="132"/>
      <c r="O41" s="132"/>
      <c r="P41" s="132"/>
      <c r="Q41" s="132"/>
      <c r="R41" s="132"/>
      <c r="S41" s="132"/>
      <c r="T41" s="137" t="s">
        <v>233</v>
      </c>
    </row>
    <row r="42" spans="3:20" ht="12" customHeight="1">
      <c r="C42" s="60"/>
      <c r="D42" s="71" t="s">
        <v>172</v>
      </c>
      <c r="E42" s="125" t="s">
        <v>234</v>
      </c>
      <c r="F42" s="126" t="s">
        <v>152</v>
      </c>
      <c r="G42" s="126" t="s">
        <v>235</v>
      </c>
      <c r="H42" s="59">
        <f t="shared" ref="H42:H54" si="4">SUM(I42:L42)</f>
        <v>1797353.8187489123</v>
      </c>
      <c r="I42" s="59">
        <f>SUM(I44,I45,I46)</f>
        <v>0</v>
      </c>
      <c r="J42" s="59">
        <f>SUM(J43,J45,J46)</f>
        <v>0</v>
      </c>
      <c r="K42" s="59">
        <f>SUM(K43,K44,K46)</f>
        <v>1090938.9516400001</v>
      </c>
      <c r="L42" s="59">
        <f>SUM(L43,L44,L45)</f>
        <v>706414.86710891209</v>
      </c>
      <c r="N42" s="132"/>
      <c r="O42" s="132"/>
      <c r="P42" s="132"/>
      <c r="Q42" s="132"/>
      <c r="R42" s="132"/>
      <c r="S42" s="132"/>
      <c r="T42" s="134" t="s">
        <v>153</v>
      </c>
    </row>
    <row r="43" spans="3:20" ht="12" customHeight="1">
      <c r="C43" s="60"/>
      <c r="D43" s="117" t="s">
        <v>236</v>
      </c>
      <c r="E43" s="127" t="s">
        <v>145</v>
      </c>
      <c r="F43" s="118" t="s">
        <v>152</v>
      </c>
      <c r="G43" s="70" t="s">
        <v>237</v>
      </c>
      <c r="H43" s="59">
        <f t="shared" si="4"/>
        <v>1090938.9516400001</v>
      </c>
      <c r="I43" s="181"/>
      <c r="J43" s="182"/>
      <c r="K43" s="158">
        <f>I77</f>
        <v>1090938.9516400001</v>
      </c>
      <c r="L43" s="158"/>
      <c r="N43" s="132"/>
      <c r="O43" s="132"/>
      <c r="P43" s="132"/>
      <c r="Q43" s="132"/>
      <c r="R43" s="132"/>
      <c r="S43" s="132"/>
      <c r="T43" s="134" t="s">
        <v>153</v>
      </c>
    </row>
    <row r="44" spans="3:20" ht="12" customHeight="1">
      <c r="C44" s="60"/>
      <c r="D44" s="117" t="s">
        <v>238</v>
      </c>
      <c r="E44" s="127" t="s">
        <v>146</v>
      </c>
      <c r="F44" s="118" t="s">
        <v>152</v>
      </c>
      <c r="G44" s="70" t="s">
        <v>239</v>
      </c>
      <c r="H44" s="59">
        <f t="shared" si="4"/>
        <v>0</v>
      </c>
      <c r="I44" s="158"/>
      <c r="J44" s="131"/>
      <c r="K44" s="158"/>
      <c r="L44" s="158"/>
      <c r="N44" s="132"/>
      <c r="O44" s="132"/>
      <c r="P44" s="132"/>
      <c r="Q44" s="132"/>
      <c r="R44" s="132"/>
      <c r="S44" s="132"/>
      <c r="T44" s="134" t="s">
        <v>153</v>
      </c>
    </row>
    <row r="45" spans="3:20" ht="12" customHeight="1">
      <c r="C45" s="60"/>
      <c r="D45" s="117" t="s">
        <v>240</v>
      </c>
      <c r="E45" s="127" t="s">
        <v>147</v>
      </c>
      <c r="F45" s="118" t="s">
        <v>152</v>
      </c>
      <c r="G45" s="70" t="s">
        <v>241</v>
      </c>
      <c r="H45" s="59">
        <f t="shared" si="4"/>
        <v>706414.86710891209</v>
      </c>
      <c r="I45" s="158"/>
      <c r="J45" s="158"/>
      <c r="K45" s="131"/>
      <c r="L45" s="158">
        <f>K77</f>
        <v>706414.86710891209</v>
      </c>
      <c r="N45" s="132"/>
      <c r="O45" s="132"/>
      <c r="P45" s="132"/>
      <c r="Q45" s="132"/>
      <c r="R45" s="132"/>
      <c r="S45" s="132"/>
      <c r="T45" s="134" t="s">
        <v>153</v>
      </c>
    </row>
    <row r="46" spans="3:20" ht="12" customHeight="1">
      <c r="C46" s="60"/>
      <c r="D46" s="117" t="s">
        <v>242</v>
      </c>
      <c r="E46" s="127" t="s">
        <v>243</v>
      </c>
      <c r="F46" s="118" t="s">
        <v>152</v>
      </c>
      <c r="G46" s="70" t="s">
        <v>244</v>
      </c>
      <c r="H46" s="59">
        <f t="shared" si="4"/>
        <v>0</v>
      </c>
      <c r="I46" s="158"/>
      <c r="J46" s="158"/>
      <c r="K46" s="158"/>
      <c r="L46" s="131"/>
      <c r="N46" s="132"/>
      <c r="O46" s="132"/>
      <c r="P46" s="132"/>
      <c r="Q46" s="132"/>
      <c r="R46" s="132"/>
      <c r="S46" s="132"/>
      <c r="T46" s="134" t="s">
        <v>153</v>
      </c>
    </row>
    <row r="47" spans="3:20" ht="12" customHeight="1">
      <c r="C47" s="60"/>
      <c r="D47" s="71" t="s">
        <v>191</v>
      </c>
      <c r="E47" s="125" t="s">
        <v>245</v>
      </c>
      <c r="F47" s="126" t="s">
        <v>152</v>
      </c>
      <c r="G47" s="126" t="s">
        <v>246</v>
      </c>
      <c r="H47" s="59">
        <f t="shared" si="4"/>
        <v>0</v>
      </c>
      <c r="I47" s="158"/>
      <c r="J47" s="158"/>
      <c r="K47" s="158"/>
      <c r="L47" s="158"/>
      <c r="N47" s="132"/>
      <c r="O47" s="132"/>
      <c r="P47" s="132"/>
      <c r="Q47" s="132"/>
      <c r="R47" s="132"/>
      <c r="S47" s="132"/>
      <c r="T47" s="134" t="s">
        <v>153</v>
      </c>
    </row>
    <row r="48" spans="3:20" ht="12" customHeight="1">
      <c r="C48" s="60"/>
      <c r="D48" s="71" t="s">
        <v>196</v>
      </c>
      <c r="E48" s="125" t="s">
        <v>247</v>
      </c>
      <c r="F48" s="126" t="s">
        <v>152</v>
      </c>
      <c r="G48" s="126" t="s">
        <v>248</v>
      </c>
      <c r="H48" s="59">
        <f t="shared" si="4"/>
        <v>1017938.227</v>
      </c>
      <c r="I48" s="157">
        <f>SUM(I49,I51,I54,I76)</f>
        <v>1929.182</v>
      </c>
      <c r="J48" s="157">
        <f>SUM(J49,J51,J54,J76)</f>
        <v>0</v>
      </c>
      <c r="K48" s="157">
        <f>SUM(K49,K51,K54,K76)</f>
        <v>430907.51799999992</v>
      </c>
      <c r="L48" s="157">
        <f>SUM(L49,L51,L54,L76)</f>
        <v>585101.527</v>
      </c>
      <c r="N48" s="132"/>
      <c r="O48" s="132"/>
      <c r="P48" s="132"/>
      <c r="Q48" s="132"/>
      <c r="R48" s="132"/>
      <c r="S48" s="132"/>
      <c r="T48" s="134" t="s">
        <v>153</v>
      </c>
    </row>
    <row r="49" spans="3:20" ht="24" customHeight="1">
      <c r="C49" s="60"/>
      <c r="D49" s="117" t="s">
        <v>249</v>
      </c>
      <c r="E49" s="127" t="s">
        <v>250</v>
      </c>
      <c r="F49" s="118" t="s">
        <v>152</v>
      </c>
      <c r="G49" s="70" t="s">
        <v>251</v>
      </c>
      <c r="H49" s="59">
        <f t="shared" si="4"/>
        <v>208040.72400000002</v>
      </c>
      <c r="I49" s="182"/>
      <c r="J49" s="158"/>
      <c r="K49" s="158">
        <f>131448.336+6167.445+18253.873</f>
        <v>155869.65400000001</v>
      </c>
      <c r="L49" s="158">
        <f>50932.923+1238.147</f>
        <v>52171.07</v>
      </c>
      <c r="N49" s="132"/>
      <c r="O49" s="132"/>
      <c r="P49" s="132"/>
      <c r="Q49" s="132"/>
      <c r="R49" s="132"/>
      <c r="S49" s="132"/>
      <c r="T49" s="134" t="s">
        <v>153</v>
      </c>
    </row>
    <row r="50" spans="3:20" ht="12" customHeight="1">
      <c r="C50" s="60"/>
      <c r="D50" s="117" t="s">
        <v>252</v>
      </c>
      <c r="E50" s="128" t="s">
        <v>253</v>
      </c>
      <c r="F50" s="118" t="s">
        <v>152</v>
      </c>
      <c r="G50" s="70" t="s">
        <v>254</v>
      </c>
      <c r="H50" s="59">
        <f t="shared" si="4"/>
        <v>0</v>
      </c>
      <c r="I50" s="182"/>
      <c r="J50" s="182"/>
      <c r="K50" s="182"/>
      <c r="L50" s="182"/>
      <c r="N50" s="132"/>
      <c r="O50" s="132"/>
      <c r="P50" s="132"/>
      <c r="Q50" s="132"/>
      <c r="R50" s="132"/>
      <c r="S50" s="132"/>
      <c r="T50" s="134" t="s">
        <v>153</v>
      </c>
    </row>
    <row r="51" spans="3:20" ht="12" customHeight="1">
      <c r="C51" s="60"/>
      <c r="D51" s="117" t="s">
        <v>255</v>
      </c>
      <c r="E51" s="127" t="s">
        <v>256</v>
      </c>
      <c r="F51" s="118" t="s">
        <v>152</v>
      </c>
      <c r="G51" s="70" t="s">
        <v>257</v>
      </c>
      <c r="H51" s="59">
        <f t="shared" si="4"/>
        <v>188421.326</v>
      </c>
      <c r="I51" s="158">
        <f>I52</f>
        <v>1513.502</v>
      </c>
      <c r="J51" s="158"/>
      <c r="K51" s="158">
        <f>K52</f>
        <v>111531.264</v>
      </c>
      <c r="L51" s="158">
        <f>L52</f>
        <v>75376.56</v>
      </c>
      <c r="N51" s="132"/>
      <c r="O51" s="132"/>
      <c r="P51" s="132"/>
      <c r="Q51" s="132"/>
      <c r="R51" s="132"/>
      <c r="S51" s="132"/>
      <c r="T51" s="134" t="s">
        <v>153</v>
      </c>
    </row>
    <row r="52" spans="3:20" ht="12" customHeight="1">
      <c r="C52" s="60"/>
      <c r="D52" s="117" t="s">
        <v>258</v>
      </c>
      <c r="E52" s="128" t="s">
        <v>259</v>
      </c>
      <c r="F52" s="118" t="s">
        <v>152</v>
      </c>
      <c r="G52" s="70" t="s">
        <v>260</v>
      </c>
      <c r="H52" s="59">
        <f t="shared" si="4"/>
        <v>188421.326</v>
      </c>
      <c r="I52" s="158">
        <f>1513.502</f>
        <v>1513.502</v>
      </c>
      <c r="J52" s="158"/>
      <c r="K52" s="158">
        <v>111531.264</v>
      </c>
      <c r="L52" s="158">
        <v>75376.56</v>
      </c>
      <c r="N52" s="132"/>
      <c r="O52" s="132"/>
      <c r="P52" s="132"/>
      <c r="Q52" s="132"/>
      <c r="R52" s="132"/>
      <c r="S52" s="132"/>
      <c r="T52" s="134" t="s">
        <v>153</v>
      </c>
    </row>
    <row r="53" spans="3:20" ht="12" customHeight="1">
      <c r="C53" s="60"/>
      <c r="D53" s="117" t="s">
        <v>261</v>
      </c>
      <c r="E53" s="129" t="s">
        <v>262</v>
      </c>
      <c r="F53" s="118" t="s">
        <v>152</v>
      </c>
      <c r="G53" s="70" t="s">
        <v>263</v>
      </c>
      <c r="H53" s="59">
        <f t="shared" si="4"/>
        <v>0</v>
      </c>
      <c r="I53" s="182"/>
      <c r="J53" s="182"/>
      <c r="K53" s="182"/>
      <c r="L53" s="182"/>
      <c r="N53" s="132"/>
      <c r="O53" s="132"/>
      <c r="P53" s="132"/>
      <c r="Q53" s="132"/>
      <c r="R53" s="132"/>
      <c r="S53" s="132"/>
      <c r="T53" s="134" t="s">
        <v>153</v>
      </c>
    </row>
    <row r="54" spans="3:20" ht="12" customHeight="1">
      <c r="C54" s="60"/>
      <c r="D54" s="117" t="s">
        <v>264</v>
      </c>
      <c r="E54" s="127" t="s">
        <v>265</v>
      </c>
      <c r="F54" s="118" t="s">
        <v>152</v>
      </c>
      <c r="G54" s="70" t="s">
        <v>266</v>
      </c>
      <c r="H54" s="59">
        <f t="shared" si="4"/>
        <v>142626.60799999998</v>
      </c>
      <c r="I54" s="157">
        <f>SUM(I55:I75)</f>
        <v>0</v>
      </c>
      <c r="J54" s="157">
        <f>SUM(J55:J75)</f>
        <v>0</v>
      </c>
      <c r="K54" s="157">
        <f>SUM(K55:K75)</f>
        <v>142626.60799999998</v>
      </c>
      <c r="L54" s="157">
        <f>SUM(L55:L75)</f>
        <v>0</v>
      </c>
      <c r="N54" s="132"/>
      <c r="O54" s="132"/>
      <c r="P54" s="132"/>
      <c r="Q54" s="132"/>
      <c r="R54" s="132"/>
      <c r="S54" s="132"/>
      <c r="T54" s="134" t="s">
        <v>153</v>
      </c>
    </row>
    <row r="55" spans="3:20" ht="12" hidden="1" customHeight="1">
      <c r="C55" s="60"/>
      <c r="D55" s="124"/>
      <c r="E55" s="123"/>
      <c r="F55" s="121"/>
      <c r="G55" s="121"/>
      <c r="H55" s="119"/>
      <c r="I55" s="150"/>
      <c r="J55" s="150"/>
      <c r="K55" s="150"/>
      <c r="L55" s="122"/>
      <c r="N55" s="134" t="s">
        <v>158</v>
      </c>
      <c r="O55" s="132"/>
      <c r="P55" s="132"/>
      <c r="Q55" s="132"/>
      <c r="R55" s="132"/>
      <c r="S55" s="132"/>
      <c r="T55" s="132"/>
    </row>
    <row r="56" spans="3:20" s="152" customFormat="1" ht="12" customHeight="1">
      <c r="C56" s="153" t="s">
        <v>164</v>
      </c>
      <c r="D56" s="154" t="str">
        <f t="shared" ref="D56:D73" si="5">"4.3."&amp;N56</f>
        <v>4.3.1</v>
      </c>
      <c r="E56" s="155" t="s">
        <v>180</v>
      </c>
      <c r="F56" s="156" t="s">
        <v>152</v>
      </c>
      <c r="G56" s="156" t="s">
        <v>266</v>
      </c>
      <c r="H56" s="157">
        <f t="shared" ref="H56:H74" si="6">SUM(I56:L56)</f>
        <v>4961.6750000000002</v>
      </c>
      <c r="I56" s="158"/>
      <c r="J56" s="158"/>
      <c r="K56" s="158">
        <v>4961.6750000000002</v>
      </c>
      <c r="L56" s="158"/>
      <c r="N56" s="159" t="s">
        <v>150</v>
      </c>
      <c r="O56" s="160" t="s">
        <v>180</v>
      </c>
      <c r="P56" s="160" t="s">
        <v>181</v>
      </c>
      <c r="Q56" s="160" t="s">
        <v>182</v>
      </c>
      <c r="R56" s="160" t="s">
        <v>183</v>
      </c>
      <c r="S56" s="159" t="s">
        <v>184</v>
      </c>
      <c r="T56" s="159" t="s">
        <v>267</v>
      </c>
    </row>
    <row r="57" spans="3:20" s="152" customFormat="1" ht="12" customHeight="1">
      <c r="C57" s="153" t="s">
        <v>164</v>
      </c>
      <c r="D57" s="154" t="str">
        <f t="shared" si="5"/>
        <v>4.3.2</v>
      </c>
      <c r="E57" s="155" t="s">
        <v>268</v>
      </c>
      <c r="F57" s="156" t="s">
        <v>152</v>
      </c>
      <c r="G57" s="156" t="s">
        <v>266</v>
      </c>
      <c r="H57" s="157">
        <f t="shared" si="6"/>
        <v>61.12</v>
      </c>
      <c r="I57" s="158"/>
      <c r="J57" s="158"/>
      <c r="K57" s="158">
        <v>61.12</v>
      </c>
      <c r="L57" s="158"/>
      <c r="N57" s="159" t="s">
        <v>172</v>
      </c>
      <c r="O57" s="160" t="s">
        <v>268</v>
      </c>
      <c r="P57" s="160" t="s">
        <v>269</v>
      </c>
      <c r="Q57" s="160" t="s">
        <v>270</v>
      </c>
      <c r="R57" s="160" t="s">
        <v>168</v>
      </c>
      <c r="S57" s="159" t="s">
        <v>184</v>
      </c>
      <c r="T57" s="159" t="s">
        <v>267</v>
      </c>
    </row>
    <row r="58" spans="3:20" s="152" customFormat="1" ht="12" customHeight="1">
      <c r="C58" s="153" t="s">
        <v>164</v>
      </c>
      <c r="D58" s="154" t="str">
        <f t="shared" si="5"/>
        <v>4.3.3</v>
      </c>
      <c r="E58" s="155" t="s">
        <v>271</v>
      </c>
      <c r="F58" s="156" t="s">
        <v>152</v>
      </c>
      <c r="G58" s="156" t="s">
        <v>266</v>
      </c>
      <c r="H58" s="157">
        <f t="shared" si="6"/>
        <v>9223.5069999999996</v>
      </c>
      <c r="I58" s="158"/>
      <c r="J58" s="158"/>
      <c r="K58" s="158">
        <v>9223.5069999999996</v>
      </c>
      <c r="L58" s="158"/>
      <c r="N58" s="159" t="s">
        <v>191</v>
      </c>
      <c r="O58" s="160" t="s">
        <v>271</v>
      </c>
      <c r="P58" s="160" t="s">
        <v>272</v>
      </c>
      <c r="Q58" s="160" t="s">
        <v>273</v>
      </c>
      <c r="R58" s="160" t="s">
        <v>274</v>
      </c>
      <c r="S58" s="159" t="s">
        <v>184</v>
      </c>
      <c r="T58" s="159" t="s">
        <v>267</v>
      </c>
    </row>
    <row r="59" spans="3:20" s="152" customFormat="1" ht="12" customHeight="1">
      <c r="C59" s="153" t="s">
        <v>164</v>
      </c>
      <c r="D59" s="154" t="str">
        <f t="shared" si="5"/>
        <v>4.3.4</v>
      </c>
      <c r="E59" s="155" t="s">
        <v>275</v>
      </c>
      <c r="F59" s="156" t="s">
        <v>152</v>
      </c>
      <c r="G59" s="156" t="s">
        <v>266</v>
      </c>
      <c r="H59" s="157">
        <f t="shared" si="6"/>
        <v>2357.4580000000001</v>
      </c>
      <c r="I59" s="158"/>
      <c r="J59" s="158"/>
      <c r="K59" s="158">
        <v>2357.4580000000001</v>
      </c>
      <c r="L59" s="158"/>
      <c r="N59" s="159" t="s">
        <v>196</v>
      </c>
      <c r="O59" s="160" t="s">
        <v>275</v>
      </c>
      <c r="P59" s="160" t="s">
        <v>276</v>
      </c>
      <c r="Q59" s="160" t="s">
        <v>277</v>
      </c>
      <c r="R59" s="160" t="s">
        <v>168</v>
      </c>
      <c r="S59" s="159" t="s">
        <v>184</v>
      </c>
      <c r="T59" s="159" t="s">
        <v>267</v>
      </c>
    </row>
    <row r="60" spans="3:20" s="152" customFormat="1" ht="12" customHeight="1">
      <c r="C60" s="153" t="s">
        <v>164</v>
      </c>
      <c r="D60" s="154" t="str">
        <f t="shared" si="5"/>
        <v>4.3.5</v>
      </c>
      <c r="E60" s="155" t="s">
        <v>199</v>
      </c>
      <c r="F60" s="156" t="s">
        <v>152</v>
      </c>
      <c r="G60" s="156" t="s">
        <v>266</v>
      </c>
      <c r="H60" s="157">
        <f t="shared" si="6"/>
        <v>282.73699999999997</v>
      </c>
      <c r="I60" s="158"/>
      <c r="J60" s="158"/>
      <c r="K60" s="158">
        <v>282.73699999999997</v>
      </c>
      <c r="L60" s="158"/>
      <c r="N60" s="159" t="s">
        <v>200</v>
      </c>
      <c r="O60" s="160" t="s">
        <v>199</v>
      </c>
      <c r="P60" s="160" t="s">
        <v>201</v>
      </c>
      <c r="Q60" s="160" t="s">
        <v>202</v>
      </c>
      <c r="R60" s="160" t="s">
        <v>40</v>
      </c>
      <c r="S60" s="159" t="s">
        <v>184</v>
      </c>
      <c r="T60" s="159" t="s">
        <v>267</v>
      </c>
    </row>
    <row r="61" spans="3:20" s="152" customFormat="1" ht="12" customHeight="1">
      <c r="C61" s="163" t="s">
        <v>164</v>
      </c>
      <c r="D61" s="154" t="str">
        <f t="shared" si="5"/>
        <v>4.3.6</v>
      </c>
      <c r="E61" s="155" t="s">
        <v>278</v>
      </c>
      <c r="F61" s="156" t="s">
        <v>152</v>
      </c>
      <c r="G61" s="156" t="s">
        <v>266</v>
      </c>
      <c r="H61" s="157">
        <f t="shared" si="6"/>
        <v>14246.827000000003</v>
      </c>
      <c r="I61" s="158"/>
      <c r="J61" s="158"/>
      <c r="K61" s="158">
        <v>14246.827000000003</v>
      </c>
      <c r="L61" s="158"/>
      <c r="N61" s="159" t="s">
        <v>204</v>
      </c>
      <c r="O61" s="160"/>
      <c r="P61" s="160"/>
      <c r="Q61" s="160"/>
      <c r="R61" s="160"/>
      <c r="S61" s="159"/>
      <c r="T61" s="159" t="s">
        <v>267</v>
      </c>
    </row>
    <row r="62" spans="3:20" s="152" customFormat="1" ht="12" customHeight="1">
      <c r="C62" s="153" t="s">
        <v>164</v>
      </c>
      <c r="D62" s="154" t="str">
        <f t="shared" si="5"/>
        <v>4.3.7</v>
      </c>
      <c r="E62" s="155" t="s">
        <v>212</v>
      </c>
      <c r="F62" s="156" t="s">
        <v>152</v>
      </c>
      <c r="G62" s="156" t="s">
        <v>266</v>
      </c>
      <c r="H62" s="157">
        <f t="shared" si="6"/>
        <v>26500.480999999996</v>
      </c>
      <c r="I62" s="158"/>
      <c r="J62" s="158"/>
      <c r="K62" s="158">
        <v>26500.480999999996</v>
      </c>
      <c r="L62" s="158"/>
      <c r="N62" s="159" t="s">
        <v>208</v>
      </c>
      <c r="O62" s="160"/>
      <c r="P62" s="160"/>
      <c r="Q62" s="160"/>
      <c r="R62" s="160"/>
      <c r="S62" s="159"/>
      <c r="T62" s="159" t="s">
        <v>267</v>
      </c>
    </row>
    <row r="63" spans="3:20" s="152" customFormat="1" ht="12" customHeight="1">
      <c r="C63" s="153" t="s">
        <v>164</v>
      </c>
      <c r="D63" s="154" t="str">
        <f t="shared" si="5"/>
        <v>4.3.8</v>
      </c>
      <c r="E63" s="155" t="s">
        <v>216</v>
      </c>
      <c r="F63" s="156" t="s">
        <v>152</v>
      </c>
      <c r="G63" s="156" t="s">
        <v>266</v>
      </c>
      <c r="H63" s="157">
        <f t="shared" si="6"/>
        <v>18533.292999999998</v>
      </c>
      <c r="I63" s="158"/>
      <c r="J63" s="158"/>
      <c r="K63" s="158">
        <v>18533.292999999998</v>
      </c>
      <c r="L63" s="158"/>
      <c r="N63" s="159" t="s">
        <v>213</v>
      </c>
      <c r="O63" s="160"/>
      <c r="P63" s="160"/>
      <c r="Q63" s="160"/>
      <c r="R63" s="160"/>
      <c r="S63" s="159"/>
      <c r="T63" s="159" t="s">
        <v>267</v>
      </c>
    </row>
    <row r="64" spans="3:20" s="152" customFormat="1" ht="12" customHeight="1">
      <c r="C64" s="153" t="s">
        <v>164</v>
      </c>
      <c r="D64" s="154" t="str">
        <f t="shared" si="5"/>
        <v>4.3.9</v>
      </c>
      <c r="E64" s="155" t="s">
        <v>282</v>
      </c>
      <c r="F64" s="156" t="s">
        <v>152</v>
      </c>
      <c r="G64" s="156" t="s">
        <v>266</v>
      </c>
      <c r="H64" s="157">
        <f t="shared" si="6"/>
        <v>23124.952999999998</v>
      </c>
      <c r="I64" s="158"/>
      <c r="J64" s="158"/>
      <c r="K64" s="158">
        <v>23124.952999999998</v>
      </c>
      <c r="L64" s="158"/>
      <c r="N64" s="159" t="s">
        <v>217</v>
      </c>
      <c r="O64" s="160" t="s">
        <v>278</v>
      </c>
      <c r="P64" s="160" t="s">
        <v>279</v>
      </c>
      <c r="Q64" s="160" t="s">
        <v>280</v>
      </c>
      <c r="R64" s="160" t="s">
        <v>40</v>
      </c>
      <c r="S64" s="159" t="s">
        <v>184</v>
      </c>
      <c r="T64" s="159" t="s">
        <v>267</v>
      </c>
    </row>
    <row r="65" spans="3:20" s="152" customFormat="1" ht="12" customHeight="1">
      <c r="C65" s="153" t="s">
        <v>164</v>
      </c>
      <c r="D65" s="154" t="str">
        <f t="shared" si="5"/>
        <v>4.3.10</v>
      </c>
      <c r="E65" s="155" t="s">
        <v>1533</v>
      </c>
      <c r="F65" s="156" t="s">
        <v>152</v>
      </c>
      <c r="G65" s="156" t="s">
        <v>266</v>
      </c>
      <c r="H65" s="157">
        <f t="shared" si="6"/>
        <v>3670.1850000000004</v>
      </c>
      <c r="I65" s="158"/>
      <c r="J65" s="158"/>
      <c r="K65" s="158">
        <v>3670.1850000000004</v>
      </c>
      <c r="L65" s="158"/>
      <c r="N65" s="159" t="s">
        <v>221</v>
      </c>
      <c r="O65" s="160" t="s">
        <v>220</v>
      </c>
      <c r="P65" s="160" t="s">
        <v>222</v>
      </c>
      <c r="Q65" s="160" t="s">
        <v>223</v>
      </c>
      <c r="R65" s="160" t="s">
        <v>40</v>
      </c>
      <c r="S65" s="159" t="s">
        <v>184</v>
      </c>
      <c r="T65" s="159" t="s">
        <v>267</v>
      </c>
    </row>
    <row r="66" spans="3:20" s="152" customFormat="1" ht="12" customHeight="1">
      <c r="C66" s="153" t="s">
        <v>164</v>
      </c>
      <c r="D66" s="154" t="str">
        <f t="shared" si="5"/>
        <v>4.3.11</v>
      </c>
      <c r="E66" s="155" t="s">
        <v>190</v>
      </c>
      <c r="F66" s="156" t="s">
        <v>152</v>
      </c>
      <c r="G66" s="156" t="s">
        <v>266</v>
      </c>
      <c r="H66" s="157">
        <f t="shared" si="6"/>
        <v>5.3689999999999998</v>
      </c>
      <c r="I66" s="158"/>
      <c r="J66" s="158"/>
      <c r="K66" s="158">
        <v>5.3689999999999998</v>
      </c>
      <c r="L66" s="158"/>
      <c r="N66" s="159" t="s">
        <v>225</v>
      </c>
      <c r="O66" s="160" t="s">
        <v>212</v>
      </c>
      <c r="P66" s="160" t="s">
        <v>214</v>
      </c>
      <c r="Q66" s="160" t="s">
        <v>215</v>
      </c>
      <c r="R66" s="160" t="s">
        <v>40</v>
      </c>
      <c r="S66" s="159" t="s">
        <v>184</v>
      </c>
      <c r="T66" s="159" t="s">
        <v>267</v>
      </c>
    </row>
    <row r="67" spans="3:20" s="152" customFormat="1" ht="12" customHeight="1">
      <c r="C67" s="153" t="s">
        <v>164</v>
      </c>
      <c r="D67" s="154" t="str">
        <f t="shared" si="5"/>
        <v>4.3.12</v>
      </c>
      <c r="E67" s="155" t="s">
        <v>203</v>
      </c>
      <c r="F67" s="156" t="s">
        <v>152</v>
      </c>
      <c r="G67" s="156" t="s">
        <v>266</v>
      </c>
      <c r="H67" s="157">
        <f t="shared" si="6"/>
        <v>1579.8590000000002</v>
      </c>
      <c r="I67" s="158"/>
      <c r="J67" s="158"/>
      <c r="K67" s="158">
        <v>1579.8590000000002</v>
      </c>
      <c r="L67" s="158"/>
      <c r="N67" s="159" t="s">
        <v>230</v>
      </c>
      <c r="O67" s="160"/>
      <c r="P67" s="160"/>
      <c r="Q67" s="160"/>
      <c r="R67" s="160"/>
      <c r="S67" s="159"/>
      <c r="T67" s="159" t="s">
        <v>267</v>
      </c>
    </row>
    <row r="68" spans="3:20" s="152" customFormat="1" ht="12" customHeight="1">
      <c r="C68" s="153" t="s">
        <v>164</v>
      </c>
      <c r="D68" s="154" t="str">
        <f t="shared" si="5"/>
        <v>4.3.13</v>
      </c>
      <c r="E68" s="155" t="s">
        <v>925</v>
      </c>
      <c r="F68" s="156" t="s">
        <v>152</v>
      </c>
      <c r="G68" s="156" t="s">
        <v>266</v>
      </c>
      <c r="H68" s="157">
        <f t="shared" si="6"/>
        <v>10445.041999999999</v>
      </c>
      <c r="I68" s="158"/>
      <c r="J68" s="158"/>
      <c r="K68" s="158">
        <v>10445.041999999999</v>
      </c>
      <c r="L68" s="158"/>
      <c r="N68" s="159" t="s">
        <v>281</v>
      </c>
      <c r="O68" s="160" t="s">
        <v>216</v>
      </c>
      <c r="P68" s="160" t="s">
        <v>218</v>
      </c>
      <c r="Q68" s="160" t="s">
        <v>219</v>
      </c>
      <c r="R68" s="160" t="s">
        <v>168</v>
      </c>
      <c r="S68" s="159" t="s">
        <v>184</v>
      </c>
      <c r="T68" s="159" t="s">
        <v>267</v>
      </c>
    </row>
    <row r="69" spans="3:20" s="152" customFormat="1" ht="12" customHeight="1">
      <c r="C69" s="153" t="s">
        <v>164</v>
      </c>
      <c r="D69" s="154" t="str">
        <f t="shared" si="5"/>
        <v>4.3.14</v>
      </c>
      <c r="E69" s="155" t="s">
        <v>984</v>
      </c>
      <c r="F69" s="156" t="s">
        <v>152</v>
      </c>
      <c r="G69" s="156" t="s">
        <v>266</v>
      </c>
      <c r="H69" s="157">
        <f t="shared" si="6"/>
        <v>5633.3329999999996</v>
      </c>
      <c r="I69" s="158"/>
      <c r="J69" s="158"/>
      <c r="K69" s="158">
        <v>5633.3329999999996</v>
      </c>
      <c r="L69" s="158"/>
      <c r="N69" s="159" t="s">
        <v>283</v>
      </c>
      <c r="O69" s="160" t="s">
        <v>282</v>
      </c>
      <c r="P69" s="160" t="s">
        <v>284</v>
      </c>
      <c r="Q69" s="160" t="s">
        <v>285</v>
      </c>
      <c r="R69" s="160" t="s">
        <v>40</v>
      </c>
      <c r="S69" s="159" t="s">
        <v>184</v>
      </c>
      <c r="T69" s="159" t="s">
        <v>267</v>
      </c>
    </row>
    <row r="70" spans="3:20" s="152" customFormat="1" ht="12" customHeight="1">
      <c r="C70" s="153" t="s">
        <v>164</v>
      </c>
      <c r="D70" s="154" t="str">
        <f t="shared" si="5"/>
        <v>4.3.15</v>
      </c>
      <c r="E70" s="155" t="s">
        <v>1534</v>
      </c>
      <c r="F70" s="156" t="s">
        <v>152</v>
      </c>
      <c r="G70" s="156" t="s">
        <v>266</v>
      </c>
      <c r="H70" s="157">
        <f t="shared" si="6"/>
        <v>347.66699999999997</v>
      </c>
      <c r="I70" s="158"/>
      <c r="J70" s="158"/>
      <c r="K70" s="158">
        <v>347.66699999999997</v>
      </c>
      <c r="L70" s="158"/>
      <c r="N70" s="159" t="s">
        <v>286</v>
      </c>
      <c r="O70" s="160"/>
      <c r="P70" s="160"/>
      <c r="Q70" s="160"/>
      <c r="R70" s="160"/>
      <c r="S70" s="159"/>
      <c r="T70" s="159" t="s">
        <v>267</v>
      </c>
    </row>
    <row r="71" spans="3:20" s="152" customFormat="1" ht="12" customHeight="1">
      <c r="C71" s="153" t="s">
        <v>164</v>
      </c>
      <c r="D71" s="154" t="str">
        <f t="shared" si="5"/>
        <v>4.3.16</v>
      </c>
      <c r="E71" s="155" t="s">
        <v>186</v>
      </c>
      <c r="F71" s="156" t="s">
        <v>152</v>
      </c>
      <c r="G71" s="156" t="s">
        <v>266</v>
      </c>
      <c r="H71" s="157">
        <f t="shared" si="6"/>
        <v>786.38099999999997</v>
      </c>
      <c r="I71" s="158"/>
      <c r="J71" s="158"/>
      <c r="K71" s="158">
        <v>786.38099999999997</v>
      </c>
      <c r="L71" s="158"/>
      <c r="N71" s="159" t="s">
        <v>288</v>
      </c>
      <c r="O71" s="160" t="s">
        <v>287</v>
      </c>
      <c r="P71" s="160" t="s">
        <v>289</v>
      </c>
      <c r="Q71" s="160" t="s">
        <v>290</v>
      </c>
      <c r="R71" s="160" t="s">
        <v>175</v>
      </c>
      <c r="S71" s="159" t="s">
        <v>184</v>
      </c>
      <c r="T71" s="159" t="s">
        <v>267</v>
      </c>
    </row>
    <row r="72" spans="3:20" s="152" customFormat="1" ht="12" customHeight="1">
      <c r="C72" s="153" t="s">
        <v>164</v>
      </c>
      <c r="D72" s="154" t="str">
        <f t="shared" si="5"/>
        <v>4.3.17</v>
      </c>
      <c r="E72" s="155" t="s">
        <v>195</v>
      </c>
      <c r="F72" s="156" t="s">
        <v>152</v>
      </c>
      <c r="G72" s="156" t="s">
        <v>266</v>
      </c>
      <c r="H72" s="157">
        <f t="shared" si="6"/>
        <v>11830.963</v>
      </c>
      <c r="I72" s="158"/>
      <c r="J72" s="158"/>
      <c r="K72" s="158">
        <v>11830.963</v>
      </c>
      <c r="L72" s="158"/>
      <c r="N72" s="159" t="s">
        <v>292</v>
      </c>
      <c r="O72" s="160" t="s">
        <v>291</v>
      </c>
      <c r="P72" s="160" t="s">
        <v>293</v>
      </c>
      <c r="Q72" s="160" t="s">
        <v>294</v>
      </c>
      <c r="R72" s="160" t="s">
        <v>295</v>
      </c>
      <c r="S72" s="159" t="s">
        <v>184</v>
      </c>
      <c r="T72" s="159" t="s">
        <v>267</v>
      </c>
    </row>
    <row r="73" spans="3:20" s="152" customFormat="1" ht="18.75" customHeight="1">
      <c r="C73" s="153" t="s">
        <v>164</v>
      </c>
      <c r="D73" s="154" t="str">
        <f t="shared" si="5"/>
        <v>4.3.18</v>
      </c>
      <c r="E73" s="155" t="s">
        <v>320</v>
      </c>
      <c r="F73" s="156" t="s">
        <v>152</v>
      </c>
      <c r="G73" s="156" t="s">
        <v>266</v>
      </c>
      <c r="H73" s="157">
        <f t="shared" si="6"/>
        <v>8955.652</v>
      </c>
      <c r="I73" s="158"/>
      <c r="J73" s="158"/>
      <c r="K73" s="158">
        <v>8955.652</v>
      </c>
      <c r="L73" s="158"/>
      <c r="N73" s="159" t="s">
        <v>297</v>
      </c>
      <c r="O73" s="160" t="s">
        <v>296</v>
      </c>
      <c r="P73" s="160" t="s">
        <v>298</v>
      </c>
      <c r="Q73" s="160" t="s">
        <v>299</v>
      </c>
      <c r="R73" s="160" t="s">
        <v>40</v>
      </c>
      <c r="S73" s="159" t="s">
        <v>184</v>
      </c>
      <c r="T73" s="159" t="s">
        <v>267</v>
      </c>
    </row>
    <row r="74" spans="3:20" s="162" customFormat="1" ht="18.75" customHeight="1">
      <c r="C74" s="163"/>
      <c r="D74" s="154" t="str">
        <f>"4.3."&amp;N74</f>
        <v>4.3.</v>
      </c>
      <c r="E74" s="174" t="s">
        <v>1536</v>
      </c>
      <c r="F74" s="173" t="s">
        <v>152</v>
      </c>
      <c r="G74" s="173" t="s">
        <v>1537</v>
      </c>
      <c r="H74" s="157">
        <f t="shared" si="6"/>
        <v>80.105999999999995</v>
      </c>
      <c r="I74" s="170"/>
      <c r="J74" s="170"/>
      <c r="K74" s="170">
        <v>80.105999999999995</v>
      </c>
      <c r="L74" s="171"/>
      <c r="N74" s="159"/>
      <c r="O74" s="164"/>
      <c r="P74" s="164"/>
      <c r="Q74" s="164"/>
      <c r="R74" s="164"/>
      <c r="S74" s="159"/>
      <c r="T74" s="159"/>
    </row>
    <row r="75" spans="3:20" ht="12" customHeight="1">
      <c r="C75" s="60"/>
      <c r="D75" s="120"/>
      <c r="E75" s="123" t="s">
        <v>159</v>
      </c>
      <c r="F75" s="121"/>
      <c r="G75" s="121"/>
      <c r="H75" s="119"/>
      <c r="I75" s="184"/>
      <c r="J75" s="184"/>
      <c r="K75" s="184"/>
      <c r="L75" s="185"/>
      <c r="N75" s="132"/>
      <c r="O75" s="132"/>
      <c r="P75" s="132"/>
      <c r="Q75" s="132"/>
      <c r="R75" s="132"/>
      <c r="S75" s="132"/>
      <c r="T75" s="137" t="s">
        <v>324</v>
      </c>
    </row>
    <row r="76" spans="3:20" ht="12" customHeight="1">
      <c r="C76" s="60"/>
      <c r="D76" s="117" t="s">
        <v>325</v>
      </c>
      <c r="E76" s="127" t="s">
        <v>326</v>
      </c>
      <c r="F76" s="118" t="s">
        <v>152</v>
      </c>
      <c r="G76" s="70" t="s">
        <v>327</v>
      </c>
      <c r="H76" s="59">
        <f t="shared" ref="H76:H84" si="7">SUM(I76:L76)</f>
        <v>478849.56900000002</v>
      </c>
      <c r="I76" s="158">
        <v>415.68</v>
      </c>
      <c r="J76" s="158"/>
      <c r="K76" s="158">
        <v>20879.991999999998</v>
      </c>
      <c r="L76" s="158">
        <v>457553.897</v>
      </c>
      <c r="N76" s="132"/>
      <c r="O76" s="132"/>
      <c r="P76" s="132"/>
      <c r="Q76" s="132"/>
      <c r="R76" s="132"/>
      <c r="S76" s="132"/>
      <c r="T76" s="134" t="s">
        <v>153</v>
      </c>
    </row>
    <row r="77" spans="3:20" ht="12" customHeight="1">
      <c r="C77" s="60"/>
      <c r="D77" s="71" t="s">
        <v>200</v>
      </c>
      <c r="E77" s="125" t="s">
        <v>328</v>
      </c>
      <c r="F77" s="126" t="s">
        <v>152</v>
      </c>
      <c r="G77" s="126" t="s">
        <v>329</v>
      </c>
      <c r="H77" s="59">
        <f t="shared" si="7"/>
        <v>1797353.8187489123</v>
      </c>
      <c r="I77" s="158">
        <f>I15-I48-I78-I80</f>
        <v>1090938.9516400001</v>
      </c>
      <c r="J77" s="158"/>
      <c r="K77" s="158">
        <f>K43+K15-K48-K82</f>
        <v>706414.86710891209</v>
      </c>
      <c r="L77" s="158"/>
      <c r="N77" s="132"/>
      <c r="O77" s="132"/>
      <c r="P77" s="132"/>
      <c r="Q77" s="132"/>
      <c r="R77" s="132"/>
      <c r="S77" s="132"/>
      <c r="T77" s="134" t="s">
        <v>153</v>
      </c>
    </row>
    <row r="78" spans="3:20" ht="12" customHeight="1">
      <c r="C78" s="60"/>
      <c r="D78" s="71" t="s">
        <v>204</v>
      </c>
      <c r="E78" s="125" t="s">
        <v>330</v>
      </c>
      <c r="F78" s="126" t="s">
        <v>152</v>
      </c>
      <c r="G78" s="126" t="s">
        <v>331</v>
      </c>
      <c r="H78" s="59">
        <f t="shared" si="7"/>
        <v>2103.7820000000002</v>
      </c>
      <c r="I78" s="158">
        <v>2103.7820000000002</v>
      </c>
      <c r="J78" s="158"/>
      <c r="K78" s="158"/>
      <c r="L78" s="158"/>
      <c r="N78" s="132"/>
      <c r="O78" s="132"/>
      <c r="P78" s="132"/>
      <c r="Q78" s="132"/>
      <c r="R78" s="132"/>
      <c r="S78" s="132"/>
      <c r="T78" s="134" t="s">
        <v>153</v>
      </c>
    </row>
    <row r="79" spans="3:20" ht="12" customHeight="1">
      <c r="C79" s="60"/>
      <c r="D79" s="71" t="s">
        <v>208</v>
      </c>
      <c r="E79" s="125" t="s">
        <v>332</v>
      </c>
      <c r="F79" s="126" t="s">
        <v>152</v>
      </c>
      <c r="G79" s="126" t="s">
        <v>333</v>
      </c>
      <c r="H79" s="59">
        <f t="shared" si="7"/>
        <v>0</v>
      </c>
      <c r="I79" s="158"/>
      <c r="J79" s="158"/>
      <c r="K79" s="158"/>
      <c r="L79" s="158"/>
      <c r="N79" s="132"/>
      <c r="O79" s="132"/>
      <c r="P79" s="132"/>
      <c r="Q79" s="132"/>
      <c r="R79" s="132"/>
      <c r="S79" s="132"/>
      <c r="T79" s="134" t="s">
        <v>153</v>
      </c>
    </row>
    <row r="80" spans="3:20" ht="12" customHeight="1">
      <c r="C80" s="60"/>
      <c r="D80" s="71" t="s">
        <v>213</v>
      </c>
      <c r="E80" s="125" t="s">
        <v>334</v>
      </c>
      <c r="F80" s="126" t="s">
        <v>152</v>
      </c>
      <c r="G80" s="126" t="s">
        <v>335</v>
      </c>
      <c r="H80" s="157">
        <f t="shared" si="7"/>
        <v>130610.94863999996</v>
      </c>
      <c r="I80" s="158"/>
      <c r="J80" s="158"/>
      <c r="K80" s="158">
        <f>K82</f>
        <v>8058.6955310879976</v>
      </c>
      <c r="L80" s="158">
        <f>L82</f>
        <v>122552.25310891196</v>
      </c>
      <c r="N80" s="132"/>
      <c r="O80" s="132"/>
      <c r="P80" s="132"/>
      <c r="Q80" s="132"/>
      <c r="R80" s="132"/>
      <c r="S80" s="132"/>
      <c r="T80" s="134" t="s">
        <v>153</v>
      </c>
    </row>
    <row r="81" spans="3:20" ht="12" customHeight="1">
      <c r="C81" s="60"/>
      <c r="D81" s="117" t="s">
        <v>336</v>
      </c>
      <c r="E81" s="127" t="s">
        <v>337</v>
      </c>
      <c r="F81" s="118" t="s">
        <v>152</v>
      </c>
      <c r="G81" s="70" t="s">
        <v>338</v>
      </c>
      <c r="H81" s="157">
        <f t="shared" si="7"/>
        <v>0</v>
      </c>
      <c r="I81" s="158"/>
      <c r="J81" s="158"/>
      <c r="K81" s="158"/>
      <c r="L81" s="158"/>
      <c r="N81" s="132"/>
      <c r="O81" s="132"/>
      <c r="P81" s="132"/>
      <c r="Q81" s="132"/>
      <c r="R81" s="132"/>
      <c r="S81" s="132"/>
      <c r="T81" s="134" t="s">
        <v>153</v>
      </c>
    </row>
    <row r="82" spans="3:20" ht="12" customHeight="1">
      <c r="C82" s="60"/>
      <c r="D82" s="71" t="s">
        <v>217</v>
      </c>
      <c r="E82" s="125" t="s">
        <v>339</v>
      </c>
      <c r="F82" s="126" t="s">
        <v>152</v>
      </c>
      <c r="G82" s="126" t="s">
        <v>340</v>
      </c>
      <c r="H82" s="157">
        <v>1</v>
      </c>
      <c r="I82" s="158"/>
      <c r="J82" s="158"/>
      <c r="K82" s="158">
        <f>(H15-H48-I78)*6.17%</f>
        <v>8058.6955310879976</v>
      </c>
      <c r="L82" s="158">
        <f>H15-H48-H78-K82</f>
        <v>122552.25310891196</v>
      </c>
      <c r="N82" s="132"/>
      <c r="O82" s="132"/>
      <c r="P82" s="132"/>
      <c r="Q82" s="132"/>
      <c r="R82" s="132"/>
      <c r="S82" s="132"/>
      <c r="T82" s="134" t="s">
        <v>153</v>
      </c>
    </row>
    <row r="83" spans="3:20" ht="24" customHeight="1">
      <c r="C83" s="60"/>
      <c r="D83" s="71" t="s">
        <v>221</v>
      </c>
      <c r="E83" s="125" t="s">
        <v>341</v>
      </c>
      <c r="F83" s="126" t="s">
        <v>152</v>
      </c>
      <c r="G83" s="126" t="s">
        <v>342</v>
      </c>
      <c r="H83" s="59">
        <f t="shared" si="7"/>
        <v>0</v>
      </c>
      <c r="I83" s="157">
        <f>I80-I82</f>
        <v>0</v>
      </c>
      <c r="J83" s="157">
        <f>J80-J82</f>
        <v>0</v>
      </c>
      <c r="K83" s="157">
        <f>K80-K82</f>
        <v>0</v>
      </c>
      <c r="L83" s="157">
        <f>L80-L82</f>
        <v>0</v>
      </c>
      <c r="N83" s="132"/>
      <c r="O83" s="132"/>
      <c r="P83" s="132"/>
      <c r="Q83" s="132"/>
      <c r="R83" s="132"/>
      <c r="S83" s="132"/>
      <c r="T83" s="134" t="s">
        <v>153</v>
      </c>
    </row>
    <row r="84" spans="3:20" ht="12" customHeight="1">
      <c r="C84" s="60"/>
      <c r="D84" s="71" t="s">
        <v>225</v>
      </c>
      <c r="E84" s="125" t="s">
        <v>343</v>
      </c>
      <c r="F84" s="126" t="s">
        <v>152</v>
      </c>
      <c r="G84" s="126" t="s">
        <v>344</v>
      </c>
      <c r="H84" s="59">
        <f t="shared" si="7"/>
        <v>0</v>
      </c>
      <c r="I84" s="157">
        <f>SUM(I15,I42,I47)-SUM(I48,I77:I80)</f>
        <v>0</v>
      </c>
      <c r="J84" s="157">
        <f>SUM(J15,J42,J47)-SUM(J48,J77:J80)</f>
        <v>0</v>
      </c>
      <c r="K84" s="157">
        <f>SUM(K15,K42,K47)-SUM(K48,K77:K80)</f>
        <v>0</v>
      </c>
      <c r="L84" s="157">
        <f>SUM(L15,L42,L47)-SUM(L48,L77:L80)</f>
        <v>0</v>
      </c>
      <c r="N84" s="132"/>
      <c r="O84" s="132"/>
      <c r="P84" s="132"/>
      <c r="Q84" s="132"/>
      <c r="R84" s="132"/>
      <c r="S84" s="132"/>
      <c r="T84" s="134" t="s">
        <v>153</v>
      </c>
    </row>
    <row r="85" spans="3:20" ht="18" customHeight="1">
      <c r="C85" s="60"/>
      <c r="D85" s="216" t="s">
        <v>345</v>
      </c>
      <c r="E85" s="217"/>
      <c r="F85" s="217"/>
      <c r="G85" s="142"/>
      <c r="H85" s="140"/>
      <c r="I85" s="186"/>
      <c r="J85" s="186"/>
      <c r="K85" s="186"/>
      <c r="L85" s="187"/>
      <c r="N85" s="132"/>
      <c r="O85" s="132"/>
      <c r="P85" s="132"/>
      <c r="Q85" s="132"/>
      <c r="R85" s="132"/>
      <c r="S85" s="132"/>
      <c r="T85" s="132"/>
    </row>
    <row r="86" spans="3:20" ht="12" customHeight="1">
      <c r="C86" s="60"/>
      <c r="D86" s="71" t="s">
        <v>230</v>
      </c>
      <c r="E86" s="125" t="s">
        <v>151</v>
      </c>
      <c r="F86" s="126" t="s">
        <v>346</v>
      </c>
      <c r="G86" s="126" t="s">
        <v>347</v>
      </c>
      <c r="H86" s="59">
        <f>SUM(I86:L86)</f>
        <v>175.23665723057803</v>
      </c>
      <c r="I86" s="157">
        <f>SUM(I87,I88,I91,I97)</f>
        <v>166.75681141224558</v>
      </c>
      <c r="J86" s="157">
        <f>SUM(J87,J88,J91,J97)</f>
        <v>0</v>
      </c>
      <c r="K86" s="157">
        <f>SUM(K87,K88,K91,K97)</f>
        <v>8.2911677540403375</v>
      </c>
      <c r="L86" s="157">
        <f>SUM(L87,L88,L91,L97)</f>
        <v>0.18867806429211059</v>
      </c>
      <c r="N86" s="132"/>
      <c r="O86" s="132"/>
      <c r="P86" s="132"/>
      <c r="Q86" s="132"/>
      <c r="R86" s="132"/>
      <c r="S86" s="132"/>
      <c r="T86" s="134" t="s">
        <v>153</v>
      </c>
    </row>
    <row r="87" spans="3:20" ht="12" customHeight="1">
      <c r="C87" s="60"/>
      <c r="D87" s="117" t="s">
        <v>348</v>
      </c>
      <c r="E87" s="127" t="s">
        <v>155</v>
      </c>
      <c r="F87" s="118" t="s">
        <v>346</v>
      </c>
      <c r="G87" s="70" t="s">
        <v>349</v>
      </c>
      <c r="H87" s="59">
        <f>SUM(I87:L87)</f>
        <v>14.67807678015558</v>
      </c>
      <c r="I87" s="158">
        <f>I16/547.19/12</f>
        <v>14.67807678015558</v>
      </c>
      <c r="J87" s="158">
        <f t="shared" ref="J87:L87" si="8">J16/547.19/12</f>
        <v>0</v>
      </c>
      <c r="K87" s="158">
        <f t="shared" si="8"/>
        <v>0</v>
      </c>
      <c r="L87" s="158">
        <f t="shared" si="8"/>
        <v>0</v>
      </c>
      <c r="N87" s="132"/>
      <c r="O87" s="132"/>
      <c r="P87" s="132"/>
      <c r="Q87" s="132"/>
      <c r="R87" s="132"/>
      <c r="S87" s="132"/>
      <c r="T87" s="134" t="s">
        <v>153</v>
      </c>
    </row>
    <row r="88" spans="3:20" ht="12" customHeight="1">
      <c r="C88" s="60"/>
      <c r="D88" s="117" t="s">
        <v>350</v>
      </c>
      <c r="E88" s="127" t="s">
        <v>157</v>
      </c>
      <c r="F88" s="118" t="s">
        <v>346</v>
      </c>
      <c r="G88" s="70" t="s">
        <v>351</v>
      </c>
      <c r="H88" s="59">
        <f>SUM(I88:L88)</f>
        <v>0</v>
      </c>
      <c r="I88" s="157">
        <f>SUM(I89:I90)</f>
        <v>0</v>
      </c>
      <c r="J88" s="157">
        <f>SUM(J89:J90)</f>
        <v>0</v>
      </c>
      <c r="K88" s="157">
        <f>SUM(K89:K90)</f>
        <v>0</v>
      </c>
      <c r="L88" s="157">
        <f>SUM(L89:L90)</f>
        <v>0</v>
      </c>
      <c r="N88" s="132"/>
      <c r="O88" s="132"/>
      <c r="P88" s="132"/>
      <c r="Q88" s="132"/>
      <c r="R88" s="132"/>
      <c r="S88" s="132"/>
      <c r="T88" s="134" t="s">
        <v>153</v>
      </c>
    </row>
    <row r="89" spans="3:20" ht="12" hidden="1" customHeight="1">
      <c r="C89" s="60"/>
      <c r="D89" s="124"/>
      <c r="E89" s="123"/>
      <c r="F89" s="121"/>
      <c r="G89" s="121"/>
      <c r="H89" s="119"/>
      <c r="I89" s="150"/>
      <c r="J89" s="150"/>
      <c r="K89" s="150"/>
      <c r="L89" s="122"/>
      <c r="N89" s="134" t="s">
        <v>158</v>
      </c>
      <c r="O89" s="132"/>
      <c r="P89" s="132"/>
      <c r="Q89" s="132"/>
      <c r="R89" s="132"/>
      <c r="S89" s="132"/>
      <c r="T89" s="132"/>
    </row>
    <row r="90" spans="3:20" ht="12" customHeight="1">
      <c r="C90" s="60"/>
      <c r="D90" s="120"/>
      <c r="E90" s="123" t="s">
        <v>159</v>
      </c>
      <c r="F90" s="121"/>
      <c r="G90" s="121"/>
      <c r="H90" s="119"/>
      <c r="I90" s="150"/>
      <c r="J90" s="150"/>
      <c r="K90" s="150"/>
      <c r="L90" s="122"/>
      <c r="N90" s="132"/>
      <c r="O90" s="132"/>
      <c r="P90" s="132"/>
      <c r="Q90" s="132"/>
      <c r="R90" s="132"/>
      <c r="S90" s="132"/>
      <c r="T90" s="137" t="s">
        <v>352</v>
      </c>
    </row>
    <row r="91" spans="3:20" ht="12" customHeight="1">
      <c r="C91" s="60"/>
      <c r="D91" s="117" t="s">
        <v>353</v>
      </c>
      <c r="E91" s="127" t="s">
        <v>162</v>
      </c>
      <c r="F91" s="118" t="s">
        <v>346</v>
      </c>
      <c r="G91" s="70" t="s">
        <v>354</v>
      </c>
      <c r="H91" s="59">
        <f>SUM(I91:L91)</f>
        <v>0.57374936798308906</v>
      </c>
      <c r="I91" s="157">
        <f>SUM(I92:I96)</f>
        <v>0</v>
      </c>
      <c r="J91" s="157">
        <f>SUM(J92:J96)</f>
        <v>0</v>
      </c>
      <c r="K91" s="157">
        <f>SUM(K92:K96)</f>
        <v>0.57374936798308906</v>
      </c>
      <c r="L91" s="157">
        <f>SUM(L92:L96)</f>
        <v>0</v>
      </c>
      <c r="N91" s="132"/>
      <c r="O91" s="132"/>
      <c r="P91" s="132"/>
      <c r="Q91" s="132"/>
      <c r="R91" s="132"/>
      <c r="S91" s="132"/>
      <c r="T91" s="134" t="s">
        <v>153</v>
      </c>
    </row>
    <row r="92" spans="3:20" ht="12" hidden="1" customHeight="1">
      <c r="C92" s="60"/>
      <c r="D92" s="124"/>
      <c r="E92" s="123"/>
      <c r="F92" s="121"/>
      <c r="G92" s="121"/>
      <c r="H92" s="119"/>
      <c r="I92" s="150"/>
      <c r="J92" s="150"/>
      <c r="K92" s="150"/>
      <c r="L92" s="122"/>
      <c r="N92" s="134" t="s">
        <v>158</v>
      </c>
      <c r="O92" s="132"/>
      <c r="P92" s="132"/>
      <c r="Q92" s="132"/>
      <c r="R92" s="132"/>
      <c r="S92" s="132"/>
      <c r="T92" s="132"/>
    </row>
    <row r="93" spans="3:20" s="152" customFormat="1" ht="12" customHeight="1">
      <c r="C93" s="153" t="s">
        <v>164</v>
      </c>
      <c r="D93" s="154" t="str">
        <f>"12.3."&amp;N93</f>
        <v>12.3.1</v>
      </c>
      <c r="E93" s="155" t="s">
        <v>165</v>
      </c>
      <c r="F93" s="156" t="s">
        <v>346</v>
      </c>
      <c r="G93" s="156" t="s">
        <v>354</v>
      </c>
      <c r="H93" s="157">
        <f>SUM(I93:L93)</f>
        <v>0.15723392849528195</v>
      </c>
      <c r="I93" s="158">
        <f t="shared" ref="I93:L93" si="9">I22/547.19/12</f>
        <v>0</v>
      </c>
      <c r="J93" s="158">
        <f t="shared" si="9"/>
        <v>0</v>
      </c>
      <c r="K93" s="158">
        <f t="shared" si="9"/>
        <v>0.15723392849528195</v>
      </c>
      <c r="L93" s="158">
        <f t="shared" si="9"/>
        <v>0</v>
      </c>
      <c r="N93" s="159" t="s">
        <v>150</v>
      </c>
      <c r="O93" s="160" t="s">
        <v>165</v>
      </c>
      <c r="P93" s="160" t="s">
        <v>166</v>
      </c>
      <c r="Q93" s="160" t="s">
        <v>167</v>
      </c>
      <c r="R93" s="160" t="s">
        <v>168</v>
      </c>
      <c r="S93" s="159" t="s">
        <v>169</v>
      </c>
      <c r="T93" s="159" t="s">
        <v>355</v>
      </c>
    </row>
    <row r="94" spans="3:20" s="152" customFormat="1" ht="12" customHeight="1">
      <c r="C94" s="153" t="s">
        <v>164</v>
      </c>
      <c r="D94" s="154" t="str">
        <f>"12.3."&amp;N94</f>
        <v>12.3.2</v>
      </c>
      <c r="E94" s="155" t="s">
        <v>171</v>
      </c>
      <c r="F94" s="156" t="s">
        <v>346</v>
      </c>
      <c r="G94" s="156" t="s">
        <v>354</v>
      </c>
      <c r="H94" s="157">
        <f>SUM(I94:L94)</f>
        <v>6.9500082238344987E-2</v>
      </c>
      <c r="I94" s="158">
        <f t="shared" ref="I94:L94" si="10">I23/547.19/12</f>
        <v>0</v>
      </c>
      <c r="J94" s="158">
        <f t="shared" si="10"/>
        <v>0</v>
      </c>
      <c r="K94" s="158">
        <f t="shared" si="10"/>
        <v>6.9500082238344987E-2</v>
      </c>
      <c r="L94" s="158">
        <f t="shared" si="10"/>
        <v>0</v>
      </c>
      <c r="N94" s="159" t="s">
        <v>172</v>
      </c>
      <c r="O94" s="160" t="s">
        <v>171</v>
      </c>
      <c r="P94" s="160" t="s">
        <v>173</v>
      </c>
      <c r="Q94" s="160" t="s">
        <v>174</v>
      </c>
      <c r="R94" s="160" t="s">
        <v>175</v>
      </c>
      <c r="S94" s="159" t="s">
        <v>169</v>
      </c>
      <c r="T94" s="159" t="s">
        <v>355</v>
      </c>
    </row>
    <row r="95" spans="3:20" s="162" customFormat="1" ht="12" customHeight="1">
      <c r="C95" s="163"/>
      <c r="D95" s="168"/>
      <c r="E95" s="155" t="s">
        <v>1529</v>
      </c>
      <c r="F95" s="121"/>
      <c r="G95" s="121"/>
      <c r="H95" s="169"/>
      <c r="I95" s="158">
        <f t="shared" ref="I95:L95" si="11">I24/547.19/12</f>
        <v>0</v>
      </c>
      <c r="J95" s="158">
        <f t="shared" si="11"/>
        <v>0</v>
      </c>
      <c r="K95" s="158">
        <f t="shared" si="11"/>
        <v>0.34701535724946214</v>
      </c>
      <c r="L95" s="158">
        <f t="shared" si="11"/>
        <v>0</v>
      </c>
      <c r="N95" s="159"/>
      <c r="O95" s="164"/>
      <c r="P95" s="164"/>
      <c r="Q95" s="164"/>
      <c r="R95" s="164"/>
      <c r="S95" s="159"/>
      <c r="T95" s="159"/>
    </row>
    <row r="96" spans="3:20" ht="12" customHeight="1">
      <c r="C96" s="60"/>
      <c r="D96" s="120"/>
      <c r="E96" s="123" t="s">
        <v>159</v>
      </c>
      <c r="F96" s="121"/>
      <c r="G96" s="121"/>
      <c r="H96" s="119"/>
      <c r="I96" s="150"/>
      <c r="J96" s="150"/>
      <c r="K96" s="150"/>
      <c r="L96" s="122"/>
      <c r="N96" s="132"/>
      <c r="O96" s="132"/>
      <c r="P96" s="132"/>
      <c r="Q96" s="132"/>
      <c r="R96" s="132"/>
      <c r="S96" s="132"/>
      <c r="T96" s="137" t="s">
        <v>356</v>
      </c>
    </row>
    <row r="97" spans="3:20" ht="12" customHeight="1">
      <c r="C97" s="60"/>
      <c r="D97" s="117" t="s">
        <v>357</v>
      </c>
      <c r="E97" s="127" t="s">
        <v>178</v>
      </c>
      <c r="F97" s="118" t="s">
        <v>346</v>
      </c>
      <c r="G97" s="70" t="s">
        <v>358</v>
      </c>
      <c r="H97" s="59">
        <f>SUM(I97:L97)</f>
        <v>159.98483108243937</v>
      </c>
      <c r="I97" s="157">
        <f>SUM(I98:I112)</f>
        <v>152.07873463209</v>
      </c>
      <c r="J97" s="157">
        <f>SUM(J98:J112)</f>
        <v>0</v>
      </c>
      <c r="K97" s="157">
        <f>SUM(K98:K112)</f>
        <v>7.7174183860572487</v>
      </c>
      <c r="L97" s="157">
        <f>SUM(L98:L112)</f>
        <v>0.18867806429211059</v>
      </c>
      <c r="N97" s="132"/>
      <c r="O97" s="132"/>
      <c r="P97" s="132"/>
      <c r="Q97" s="132"/>
      <c r="R97" s="132"/>
      <c r="S97" s="132"/>
      <c r="T97" s="134" t="s">
        <v>153</v>
      </c>
    </row>
    <row r="98" spans="3:20" ht="12" hidden="1" customHeight="1">
      <c r="C98" s="60"/>
      <c r="D98" s="124"/>
      <c r="E98" s="123"/>
      <c r="F98" s="121"/>
      <c r="G98" s="121"/>
      <c r="H98" s="119"/>
      <c r="I98" s="150"/>
      <c r="J98" s="150"/>
      <c r="K98" s="150"/>
      <c r="L98" s="122"/>
      <c r="N98" s="134" t="s">
        <v>158</v>
      </c>
      <c r="O98" s="132"/>
      <c r="P98" s="132"/>
      <c r="Q98" s="132"/>
      <c r="R98" s="132"/>
      <c r="S98" s="132"/>
      <c r="T98" s="132"/>
    </row>
    <row r="99" spans="3:20" s="152" customFormat="1" ht="12" customHeight="1">
      <c r="C99" s="153" t="s">
        <v>164</v>
      </c>
      <c r="D99" s="154" t="str">
        <f t="shared" ref="D99:D110" si="12">"12.4."&amp;N99</f>
        <v>12.4.1</v>
      </c>
      <c r="E99" s="155" t="s">
        <v>180</v>
      </c>
      <c r="F99" s="156" t="s">
        <v>346</v>
      </c>
      <c r="G99" s="156" t="s">
        <v>358</v>
      </c>
      <c r="H99" s="157">
        <f t="shared" ref="H99:H110" si="13">SUM(I99:L99)</f>
        <v>0.18596343744098634</v>
      </c>
      <c r="I99" s="158">
        <f t="shared" ref="I99:L99" si="14">I28/547.19/12</f>
        <v>0</v>
      </c>
      <c r="J99" s="158">
        <f t="shared" si="14"/>
        <v>0</v>
      </c>
      <c r="K99" s="158">
        <f t="shared" si="14"/>
        <v>0.18596343744098634</v>
      </c>
      <c r="L99" s="158">
        <f t="shared" si="14"/>
        <v>0</v>
      </c>
      <c r="N99" s="159" t="s">
        <v>150</v>
      </c>
      <c r="O99" s="160" t="s">
        <v>180</v>
      </c>
      <c r="P99" s="160" t="s">
        <v>181</v>
      </c>
      <c r="Q99" s="160" t="s">
        <v>182</v>
      </c>
      <c r="R99" s="160" t="s">
        <v>183</v>
      </c>
      <c r="S99" s="159" t="s">
        <v>184</v>
      </c>
      <c r="T99" s="159" t="s">
        <v>359</v>
      </c>
    </row>
    <row r="100" spans="3:20" s="152" customFormat="1" ht="12" customHeight="1">
      <c r="C100" s="153" t="s">
        <v>164</v>
      </c>
      <c r="D100" s="154" t="str">
        <f t="shared" si="12"/>
        <v>12.4.2</v>
      </c>
      <c r="E100" s="155" t="s">
        <v>186</v>
      </c>
      <c r="F100" s="156" t="s">
        <v>346</v>
      </c>
      <c r="G100" s="156" t="s">
        <v>358</v>
      </c>
      <c r="H100" s="157">
        <f t="shared" si="13"/>
        <v>37.714716399544336</v>
      </c>
      <c r="I100" s="158">
        <f t="shared" ref="I100:L100" si="15">I29/547.19/12</f>
        <v>37.255230206448701</v>
      </c>
      <c r="J100" s="158">
        <f t="shared" si="15"/>
        <v>0</v>
      </c>
      <c r="K100" s="158">
        <f t="shared" si="15"/>
        <v>0.45948619309563399</v>
      </c>
      <c r="L100" s="158">
        <f t="shared" si="15"/>
        <v>0</v>
      </c>
      <c r="N100" s="159" t="s">
        <v>172</v>
      </c>
      <c r="O100" s="160" t="s">
        <v>186</v>
      </c>
      <c r="P100" s="160" t="s">
        <v>187</v>
      </c>
      <c r="Q100" s="160" t="s">
        <v>188</v>
      </c>
      <c r="R100" s="160" t="s">
        <v>189</v>
      </c>
      <c r="S100" s="159" t="s">
        <v>184</v>
      </c>
      <c r="T100" s="159" t="s">
        <v>359</v>
      </c>
    </row>
    <row r="101" spans="3:20" s="152" customFormat="1" ht="12" customHeight="1">
      <c r="C101" s="153" t="s">
        <v>164</v>
      </c>
      <c r="D101" s="154" t="str">
        <f t="shared" si="12"/>
        <v>12.4.3</v>
      </c>
      <c r="E101" s="155" t="s">
        <v>190</v>
      </c>
      <c r="F101" s="156" t="s">
        <v>346</v>
      </c>
      <c r="G101" s="156" t="s">
        <v>358</v>
      </c>
      <c r="H101" s="157">
        <f t="shared" si="13"/>
        <v>0.38891838301138537</v>
      </c>
      <c r="I101" s="158">
        <f t="shared" ref="I101:L101" si="16">I30/547.19/12</f>
        <v>0</v>
      </c>
      <c r="J101" s="158">
        <f t="shared" si="16"/>
        <v>0</v>
      </c>
      <c r="K101" s="158">
        <f t="shared" si="16"/>
        <v>0.38891838301138537</v>
      </c>
      <c r="L101" s="158">
        <f t="shared" si="16"/>
        <v>0</v>
      </c>
      <c r="N101" s="159" t="s">
        <v>191</v>
      </c>
      <c r="O101" s="160" t="s">
        <v>190</v>
      </c>
      <c r="P101" s="160" t="s">
        <v>192</v>
      </c>
      <c r="Q101" s="160" t="s">
        <v>193</v>
      </c>
      <c r="R101" s="160" t="s">
        <v>194</v>
      </c>
      <c r="S101" s="159" t="s">
        <v>184</v>
      </c>
      <c r="T101" s="159" t="s">
        <v>359</v>
      </c>
    </row>
    <row r="102" spans="3:20" s="152" customFormat="1" ht="12" customHeight="1">
      <c r="C102" s="153" t="s">
        <v>164</v>
      </c>
      <c r="D102" s="154" t="str">
        <f t="shared" si="12"/>
        <v>12.4.4</v>
      </c>
      <c r="E102" s="155" t="s">
        <v>195</v>
      </c>
      <c r="F102" s="156" t="s">
        <v>346</v>
      </c>
      <c r="G102" s="156" t="s">
        <v>358</v>
      </c>
      <c r="H102" s="157">
        <f t="shared" si="13"/>
        <v>3.224053497566354</v>
      </c>
      <c r="I102" s="158">
        <f t="shared" ref="I102:L102" si="17">I31/547.19/12</f>
        <v>3.224053497566354</v>
      </c>
      <c r="J102" s="158">
        <f t="shared" si="17"/>
        <v>0</v>
      </c>
      <c r="K102" s="158">
        <f t="shared" si="17"/>
        <v>0</v>
      </c>
      <c r="L102" s="158">
        <f t="shared" si="17"/>
        <v>0</v>
      </c>
      <c r="N102" s="159" t="s">
        <v>196</v>
      </c>
      <c r="O102" s="160" t="s">
        <v>195</v>
      </c>
      <c r="P102" s="160" t="s">
        <v>197</v>
      </c>
      <c r="Q102" s="160" t="s">
        <v>198</v>
      </c>
      <c r="R102" s="160" t="s">
        <v>168</v>
      </c>
      <c r="S102" s="159" t="s">
        <v>184</v>
      </c>
      <c r="T102" s="159" t="s">
        <v>359</v>
      </c>
    </row>
    <row r="103" spans="3:20" s="152" customFormat="1" ht="12" customHeight="1">
      <c r="C103" s="153" t="s">
        <v>164</v>
      </c>
      <c r="D103" s="154" t="str">
        <f t="shared" si="12"/>
        <v>12.4.5</v>
      </c>
      <c r="E103" s="155" t="s">
        <v>199</v>
      </c>
      <c r="F103" s="156" t="s">
        <v>346</v>
      </c>
      <c r="G103" s="156" t="s">
        <v>358</v>
      </c>
      <c r="H103" s="157">
        <f t="shared" si="13"/>
        <v>4.3037194575924262</v>
      </c>
      <c r="I103" s="158">
        <f t="shared" ref="I103:L103" si="18">I32/547.19/12</f>
        <v>4.3037194575924262</v>
      </c>
      <c r="J103" s="158">
        <f t="shared" si="18"/>
        <v>0</v>
      </c>
      <c r="K103" s="158">
        <f t="shared" si="18"/>
        <v>0</v>
      </c>
      <c r="L103" s="158">
        <f t="shared" si="18"/>
        <v>0</v>
      </c>
      <c r="N103" s="159" t="s">
        <v>200</v>
      </c>
      <c r="O103" s="160" t="s">
        <v>199</v>
      </c>
      <c r="P103" s="160" t="s">
        <v>201</v>
      </c>
      <c r="Q103" s="160" t="s">
        <v>202</v>
      </c>
      <c r="R103" s="160" t="s">
        <v>40</v>
      </c>
      <c r="S103" s="159" t="s">
        <v>184</v>
      </c>
      <c r="T103" s="159" t="s">
        <v>359</v>
      </c>
    </row>
    <row r="104" spans="3:20" s="152" customFormat="1" ht="12" customHeight="1">
      <c r="C104" s="153" t="s">
        <v>164</v>
      </c>
      <c r="D104" s="154" t="str">
        <f t="shared" si="12"/>
        <v>12.4.6</v>
      </c>
      <c r="E104" s="155" t="s">
        <v>1530</v>
      </c>
      <c r="F104" s="156" t="s">
        <v>346</v>
      </c>
      <c r="G104" s="156" t="s">
        <v>358</v>
      </c>
      <c r="H104" s="157">
        <f t="shared" si="13"/>
        <v>0.47425111935525127</v>
      </c>
      <c r="I104" s="158">
        <f t="shared" ref="I104:L104" si="19">I33/547.19/12</f>
        <v>0.47425111935525127</v>
      </c>
      <c r="J104" s="158">
        <f t="shared" si="19"/>
        <v>0</v>
      </c>
      <c r="K104" s="158">
        <f t="shared" si="19"/>
        <v>0</v>
      </c>
      <c r="L104" s="158">
        <f t="shared" si="19"/>
        <v>0</v>
      </c>
      <c r="N104" s="159" t="s">
        <v>204</v>
      </c>
      <c r="O104" s="160" t="s">
        <v>203</v>
      </c>
      <c r="P104" s="160" t="s">
        <v>205</v>
      </c>
      <c r="Q104" s="160" t="s">
        <v>206</v>
      </c>
      <c r="R104" s="160" t="s">
        <v>175</v>
      </c>
      <c r="S104" s="159" t="s">
        <v>184</v>
      </c>
      <c r="T104" s="159" t="s">
        <v>359</v>
      </c>
    </row>
    <row r="105" spans="3:20" s="152" customFormat="1" ht="12" customHeight="1">
      <c r="C105" s="153" t="s">
        <v>164</v>
      </c>
      <c r="D105" s="154" t="str">
        <f t="shared" si="12"/>
        <v>12.4.7</v>
      </c>
      <c r="E105" s="155" t="s">
        <v>207</v>
      </c>
      <c r="F105" s="156" t="s">
        <v>346</v>
      </c>
      <c r="G105" s="156" t="s">
        <v>358</v>
      </c>
      <c r="H105" s="157">
        <f t="shared" si="13"/>
        <v>108.85191874242341</v>
      </c>
      <c r="I105" s="158">
        <f t="shared" ref="I105:L105" si="20">I34/547.19/12</f>
        <v>106.82148035112726</v>
      </c>
      <c r="J105" s="158">
        <f t="shared" si="20"/>
        <v>0</v>
      </c>
      <c r="K105" s="158">
        <f t="shared" si="20"/>
        <v>2.0176931230468389</v>
      </c>
      <c r="L105" s="158">
        <f t="shared" si="20"/>
        <v>1.2745268249297927E-2</v>
      </c>
      <c r="N105" s="159" t="s">
        <v>208</v>
      </c>
      <c r="O105" s="160" t="s">
        <v>207</v>
      </c>
      <c r="P105" s="160" t="s">
        <v>209</v>
      </c>
      <c r="Q105" s="160" t="s">
        <v>210</v>
      </c>
      <c r="R105" s="160" t="s">
        <v>211</v>
      </c>
      <c r="S105" s="159" t="s">
        <v>184</v>
      </c>
      <c r="T105" s="159" t="s">
        <v>359</v>
      </c>
    </row>
    <row r="106" spans="3:20" s="152" customFormat="1" ht="12" customHeight="1">
      <c r="C106" s="153" t="s">
        <v>164</v>
      </c>
      <c r="D106" s="154" t="str">
        <f t="shared" si="12"/>
        <v>12.4.8</v>
      </c>
      <c r="E106" s="155" t="s">
        <v>212</v>
      </c>
      <c r="F106" s="156" t="s">
        <v>346</v>
      </c>
      <c r="G106" s="156" t="s">
        <v>358</v>
      </c>
      <c r="H106" s="157">
        <f t="shared" si="13"/>
        <v>8.7847152421157773E-2</v>
      </c>
      <c r="I106" s="158">
        <f t="shared" ref="I106:L106" si="21">I35/547.19/12</f>
        <v>0</v>
      </c>
      <c r="J106" s="158">
        <f t="shared" si="21"/>
        <v>0</v>
      </c>
      <c r="K106" s="158">
        <f t="shared" si="21"/>
        <v>8.7847152421157773E-2</v>
      </c>
      <c r="L106" s="158">
        <f t="shared" si="21"/>
        <v>0</v>
      </c>
      <c r="N106" s="159" t="s">
        <v>213</v>
      </c>
      <c r="O106" s="160" t="s">
        <v>212</v>
      </c>
      <c r="P106" s="160" t="s">
        <v>214</v>
      </c>
      <c r="Q106" s="160" t="s">
        <v>215</v>
      </c>
      <c r="R106" s="160" t="s">
        <v>40</v>
      </c>
      <c r="S106" s="159" t="s">
        <v>184</v>
      </c>
      <c r="T106" s="159" t="s">
        <v>359</v>
      </c>
    </row>
    <row r="107" spans="3:20" s="152" customFormat="1" ht="12" customHeight="1">
      <c r="C107" s="153" t="s">
        <v>164</v>
      </c>
      <c r="D107" s="154" t="str">
        <f t="shared" si="12"/>
        <v>12.4.9</v>
      </c>
      <c r="E107" s="155" t="s">
        <v>216</v>
      </c>
      <c r="F107" s="156" t="s">
        <v>346</v>
      </c>
      <c r="G107" s="156" t="s">
        <v>358</v>
      </c>
      <c r="H107" s="157">
        <f t="shared" si="13"/>
        <v>4.5586226904731442</v>
      </c>
      <c r="I107" s="158">
        <f t="shared" ref="I107:L107" si="22">I36/547.19/12</f>
        <v>0</v>
      </c>
      <c r="J107" s="158">
        <f t="shared" si="22"/>
        <v>0</v>
      </c>
      <c r="K107" s="158">
        <f t="shared" si="22"/>
        <v>4.5586226904731442</v>
      </c>
      <c r="L107" s="158">
        <f t="shared" si="22"/>
        <v>0</v>
      </c>
      <c r="N107" s="159" t="s">
        <v>217</v>
      </c>
      <c r="O107" s="160" t="s">
        <v>216</v>
      </c>
      <c r="P107" s="160" t="s">
        <v>218</v>
      </c>
      <c r="Q107" s="160" t="s">
        <v>219</v>
      </c>
      <c r="R107" s="160" t="s">
        <v>168</v>
      </c>
      <c r="S107" s="159" t="s">
        <v>184</v>
      </c>
      <c r="T107" s="159" t="s">
        <v>359</v>
      </c>
    </row>
    <row r="108" spans="3:20" s="152" customFormat="1" ht="12" customHeight="1">
      <c r="C108" s="153" t="s">
        <v>164</v>
      </c>
      <c r="D108" s="154" t="str">
        <f t="shared" si="12"/>
        <v>12.4.10</v>
      </c>
      <c r="E108" s="155" t="s">
        <v>282</v>
      </c>
      <c r="F108" s="156" t="s">
        <v>346</v>
      </c>
      <c r="G108" s="156" t="s">
        <v>358</v>
      </c>
      <c r="H108" s="157">
        <f t="shared" si="13"/>
        <v>6.7050445609995304E-2</v>
      </c>
      <c r="I108" s="158">
        <f t="shared" ref="I108:L108" si="23">I37/547.19/12</f>
        <v>0</v>
      </c>
      <c r="J108" s="158">
        <f t="shared" si="23"/>
        <v>0</v>
      </c>
      <c r="K108" s="158">
        <f t="shared" si="23"/>
        <v>0</v>
      </c>
      <c r="L108" s="158">
        <f t="shared" si="23"/>
        <v>6.7050445609995304E-2</v>
      </c>
      <c r="N108" s="159" t="s">
        <v>221</v>
      </c>
      <c r="O108" s="160" t="s">
        <v>220</v>
      </c>
      <c r="P108" s="160" t="s">
        <v>222</v>
      </c>
      <c r="Q108" s="160" t="s">
        <v>223</v>
      </c>
      <c r="R108" s="160" t="s">
        <v>40</v>
      </c>
      <c r="S108" s="159" t="s">
        <v>184</v>
      </c>
      <c r="T108" s="159" t="s">
        <v>359</v>
      </c>
    </row>
    <row r="109" spans="3:20" s="152" customFormat="1" ht="12" customHeight="1">
      <c r="C109" s="153" t="s">
        <v>164</v>
      </c>
      <c r="D109" s="154" t="str">
        <f t="shared" si="12"/>
        <v>12.4.11</v>
      </c>
      <c r="E109" s="155" t="s">
        <v>984</v>
      </c>
      <c r="F109" s="156" t="s">
        <v>346</v>
      </c>
      <c r="G109" s="156" t="s">
        <v>358</v>
      </c>
      <c r="H109" s="157">
        <f t="shared" si="13"/>
        <v>1.8887406568102488E-2</v>
      </c>
      <c r="I109" s="158">
        <f t="shared" ref="I109:L109" si="24">I38/547.19/12</f>
        <v>0</v>
      </c>
      <c r="J109" s="158">
        <f t="shared" si="24"/>
        <v>0</v>
      </c>
      <c r="K109" s="158">
        <f t="shared" si="24"/>
        <v>1.8887406568102488E-2</v>
      </c>
      <c r="L109" s="158">
        <f t="shared" si="24"/>
        <v>0</v>
      </c>
      <c r="N109" s="159" t="s">
        <v>225</v>
      </c>
      <c r="O109" s="160" t="s">
        <v>224</v>
      </c>
      <c r="P109" s="160" t="s">
        <v>226</v>
      </c>
      <c r="Q109" s="160" t="s">
        <v>227</v>
      </c>
      <c r="R109" s="160" t="s">
        <v>228</v>
      </c>
      <c r="S109" s="159" t="s">
        <v>184</v>
      </c>
      <c r="T109" s="159" t="s">
        <v>359</v>
      </c>
    </row>
    <row r="110" spans="3:20" s="152" customFormat="1" ht="12" customHeight="1">
      <c r="C110" s="153" t="s">
        <v>164</v>
      </c>
      <c r="D110" s="154" t="str">
        <f t="shared" si="12"/>
        <v>12.4.12</v>
      </c>
      <c r="E110" s="155" t="s">
        <v>1531</v>
      </c>
      <c r="F110" s="156" t="s">
        <v>346</v>
      </c>
      <c r="G110" s="156" t="s">
        <v>358</v>
      </c>
      <c r="H110" s="157">
        <f t="shared" si="13"/>
        <v>2.1519338194533277E-2</v>
      </c>
      <c r="I110" s="158">
        <f t="shared" ref="I110:L110" si="25">I39/547.19/12</f>
        <v>0</v>
      </c>
      <c r="J110" s="158">
        <f t="shared" si="25"/>
        <v>0</v>
      </c>
      <c r="K110" s="158">
        <f t="shared" si="25"/>
        <v>0</v>
      </c>
      <c r="L110" s="158">
        <f t="shared" si="25"/>
        <v>2.1519338194533277E-2</v>
      </c>
      <c r="N110" s="159" t="s">
        <v>230</v>
      </c>
      <c r="O110" s="160" t="s">
        <v>229</v>
      </c>
      <c r="P110" s="160" t="s">
        <v>231</v>
      </c>
      <c r="Q110" s="160" t="s">
        <v>232</v>
      </c>
      <c r="R110" s="160" t="s">
        <v>40</v>
      </c>
      <c r="S110" s="159" t="s">
        <v>184</v>
      </c>
      <c r="T110" s="159" t="s">
        <v>359</v>
      </c>
    </row>
    <row r="111" spans="3:20" s="162" customFormat="1" ht="12" customHeight="1">
      <c r="C111" s="163"/>
      <c r="D111" s="168"/>
      <c r="E111" s="155" t="s">
        <v>1532</v>
      </c>
      <c r="F111" s="121"/>
      <c r="G111" s="121"/>
      <c r="H111" s="169"/>
      <c r="I111" s="158">
        <f t="shared" ref="I111:L111" si="26">I40/547.19/12</f>
        <v>0</v>
      </c>
      <c r="J111" s="158">
        <f t="shared" si="26"/>
        <v>0</v>
      </c>
      <c r="K111" s="158">
        <f t="shared" si="26"/>
        <v>0</v>
      </c>
      <c r="L111" s="158">
        <f t="shared" si="26"/>
        <v>8.7363012238284077E-2</v>
      </c>
      <c r="N111" s="159"/>
      <c r="O111" s="164"/>
      <c r="P111" s="164"/>
      <c r="Q111" s="164"/>
      <c r="R111" s="164"/>
      <c r="S111" s="159"/>
      <c r="T111" s="159"/>
    </row>
    <row r="112" spans="3:20" ht="12" customHeight="1">
      <c r="C112" s="60"/>
      <c r="D112" s="120"/>
      <c r="E112" s="123" t="s">
        <v>159</v>
      </c>
      <c r="F112" s="121"/>
      <c r="G112" s="121"/>
      <c r="H112" s="119"/>
      <c r="I112" s="150"/>
      <c r="J112" s="150"/>
      <c r="K112" s="150"/>
      <c r="L112" s="122"/>
      <c r="N112" s="132"/>
      <c r="O112" s="132"/>
      <c r="P112" s="132"/>
      <c r="Q112" s="132"/>
      <c r="R112" s="132"/>
      <c r="S112" s="132"/>
      <c r="T112" s="137" t="s">
        <v>360</v>
      </c>
    </row>
    <row r="113" spans="3:20" ht="12" customHeight="1">
      <c r="C113" s="60"/>
      <c r="D113" s="71" t="s">
        <v>281</v>
      </c>
      <c r="E113" s="125" t="s">
        <v>234</v>
      </c>
      <c r="F113" s="126" t="s">
        <v>346</v>
      </c>
      <c r="G113" s="126" t="s">
        <v>361</v>
      </c>
      <c r="H113" s="59">
        <f t="shared" ref="H113:H125" si="27">SUM(I113:L113)</f>
        <v>273.72482116950727</v>
      </c>
      <c r="I113" s="157">
        <f>SUM(I115,I116,I117)</f>
        <v>0</v>
      </c>
      <c r="J113" s="157">
        <f>SUM(J114,J116,J117)</f>
        <v>0</v>
      </c>
      <c r="K113" s="157">
        <f>SUM(K114,K115,K117)</f>
        <v>166.14261829224463</v>
      </c>
      <c r="L113" s="157">
        <f>SUM(L114,L115,L116)</f>
        <v>107.58220287726262</v>
      </c>
      <c r="N113" s="132"/>
      <c r="O113" s="132"/>
      <c r="P113" s="132"/>
      <c r="Q113" s="132"/>
      <c r="R113" s="132"/>
      <c r="S113" s="132"/>
      <c r="T113" s="134" t="s">
        <v>153</v>
      </c>
    </row>
    <row r="114" spans="3:20" ht="12" customHeight="1">
      <c r="C114" s="60"/>
      <c r="D114" s="117" t="s">
        <v>362</v>
      </c>
      <c r="E114" s="127" t="s">
        <v>145</v>
      </c>
      <c r="F114" s="118" t="s">
        <v>346</v>
      </c>
      <c r="G114" s="70" t="s">
        <v>363</v>
      </c>
      <c r="H114" s="59">
        <f t="shared" si="27"/>
        <v>166.14261829224463</v>
      </c>
      <c r="I114" s="131"/>
      <c r="J114" s="158"/>
      <c r="K114" s="158">
        <f>K43/547.19/12</f>
        <v>166.14261829224463</v>
      </c>
      <c r="L114" s="158"/>
      <c r="N114" s="132"/>
      <c r="O114" s="132"/>
      <c r="P114" s="132"/>
      <c r="Q114" s="132"/>
      <c r="R114" s="132"/>
      <c r="S114" s="132"/>
      <c r="T114" s="134" t="s">
        <v>153</v>
      </c>
    </row>
    <row r="115" spans="3:20" ht="12" customHeight="1">
      <c r="C115" s="60"/>
      <c r="D115" s="117" t="s">
        <v>364</v>
      </c>
      <c r="E115" s="127" t="s">
        <v>146</v>
      </c>
      <c r="F115" s="118" t="s">
        <v>346</v>
      </c>
      <c r="G115" s="70" t="s">
        <v>365</v>
      </c>
      <c r="H115" s="59">
        <f t="shared" si="27"/>
        <v>0</v>
      </c>
      <c r="I115" s="158"/>
      <c r="J115" s="131"/>
      <c r="K115" s="158"/>
      <c r="L115" s="158"/>
      <c r="N115" s="132"/>
      <c r="O115" s="132"/>
      <c r="P115" s="132"/>
      <c r="Q115" s="132"/>
      <c r="R115" s="132"/>
      <c r="S115" s="132"/>
      <c r="T115" s="134" t="s">
        <v>153</v>
      </c>
    </row>
    <row r="116" spans="3:20" ht="12" customHeight="1">
      <c r="C116" s="60"/>
      <c r="D116" s="117" t="s">
        <v>366</v>
      </c>
      <c r="E116" s="127" t="s">
        <v>147</v>
      </c>
      <c r="F116" s="118" t="s">
        <v>346</v>
      </c>
      <c r="G116" s="70" t="s">
        <v>367</v>
      </c>
      <c r="H116" s="59">
        <f t="shared" si="27"/>
        <v>107.58220287726262</v>
      </c>
      <c r="I116" s="158"/>
      <c r="J116" s="158"/>
      <c r="K116" s="131"/>
      <c r="L116" s="158">
        <f>L45/547.19/12</f>
        <v>107.58220287726262</v>
      </c>
      <c r="N116" s="132"/>
      <c r="O116" s="132"/>
      <c r="P116" s="132"/>
      <c r="Q116" s="132"/>
      <c r="R116" s="132"/>
      <c r="S116" s="132"/>
      <c r="T116" s="134" t="s">
        <v>153</v>
      </c>
    </row>
    <row r="117" spans="3:20" ht="12" customHeight="1">
      <c r="C117" s="60"/>
      <c r="D117" s="117" t="s">
        <v>368</v>
      </c>
      <c r="E117" s="127" t="s">
        <v>243</v>
      </c>
      <c r="F117" s="118" t="s">
        <v>346</v>
      </c>
      <c r="G117" s="70" t="s">
        <v>369</v>
      </c>
      <c r="H117" s="59">
        <f t="shared" si="27"/>
        <v>0</v>
      </c>
      <c r="I117" s="158"/>
      <c r="J117" s="158"/>
      <c r="K117" s="158"/>
      <c r="L117" s="131"/>
      <c r="N117" s="132"/>
      <c r="O117" s="132"/>
      <c r="P117" s="132"/>
      <c r="Q117" s="132"/>
      <c r="R117" s="132"/>
      <c r="S117" s="132"/>
      <c r="T117" s="134" t="s">
        <v>153</v>
      </c>
    </row>
    <row r="118" spans="3:20" ht="12" customHeight="1">
      <c r="C118" s="60"/>
      <c r="D118" s="71" t="s">
        <v>283</v>
      </c>
      <c r="E118" s="125" t="s">
        <v>245</v>
      </c>
      <c r="F118" s="126" t="s">
        <v>346</v>
      </c>
      <c r="G118" s="126" t="s">
        <v>370</v>
      </c>
      <c r="H118" s="59">
        <f t="shared" si="27"/>
        <v>0</v>
      </c>
      <c r="I118" s="158"/>
      <c r="J118" s="158"/>
      <c r="K118" s="158"/>
      <c r="L118" s="158"/>
      <c r="N118" s="132"/>
      <c r="O118" s="132"/>
      <c r="P118" s="132"/>
      <c r="Q118" s="132"/>
      <c r="R118" s="132"/>
      <c r="S118" s="132"/>
      <c r="T118" s="134" t="s">
        <v>153</v>
      </c>
    </row>
    <row r="119" spans="3:20" ht="12" customHeight="1">
      <c r="C119" s="60"/>
      <c r="D119" s="71" t="s">
        <v>286</v>
      </c>
      <c r="E119" s="125" t="s">
        <v>247</v>
      </c>
      <c r="F119" s="126" t="s">
        <v>346</v>
      </c>
      <c r="G119" s="126" t="s">
        <v>371</v>
      </c>
      <c r="H119" s="59">
        <f t="shared" si="27"/>
        <v>155.01290243486417</v>
      </c>
      <c r="I119" s="157">
        <f>SUM(I120,I122,I125,I146)</f>
        <v>0.29380136089231645</v>
      </c>
      <c r="J119" s="157">
        <f>SUM(J120,J122,J125,J146)</f>
        <v>0</v>
      </c>
      <c r="K119" s="157">
        <f>SUM(K120,K122,K125,K146)</f>
        <v>65.612098783481656</v>
      </c>
      <c r="L119" s="157">
        <f>SUM(L120,L122,L125,L146)</f>
        <v>89.1070022904902</v>
      </c>
      <c r="N119" s="132"/>
      <c r="O119" s="132"/>
      <c r="P119" s="132"/>
      <c r="Q119" s="132"/>
      <c r="R119" s="132"/>
      <c r="S119" s="132"/>
      <c r="T119" s="134" t="s">
        <v>153</v>
      </c>
    </row>
    <row r="120" spans="3:20" ht="24" customHeight="1">
      <c r="C120" s="60"/>
      <c r="D120" s="117" t="s">
        <v>372</v>
      </c>
      <c r="E120" s="127" t="s">
        <v>250</v>
      </c>
      <c r="F120" s="118" t="s">
        <v>346</v>
      </c>
      <c r="G120" s="70" t="s">
        <v>373</v>
      </c>
      <c r="H120" s="59">
        <f t="shared" si="27"/>
        <v>31.683194137319756</v>
      </c>
      <c r="I120" s="158">
        <f>I49/547.19/12</f>
        <v>0</v>
      </c>
      <c r="J120" s="158">
        <f t="shared" ref="J120:L120" si="28">J49/547.19/12</f>
        <v>0</v>
      </c>
      <c r="K120" s="158">
        <f t="shared" si="28"/>
        <v>23.737893297270293</v>
      </c>
      <c r="L120" s="158">
        <f t="shared" si="28"/>
        <v>7.9453008400494634</v>
      </c>
      <c r="N120" s="132"/>
      <c r="O120" s="132"/>
      <c r="P120" s="132"/>
      <c r="Q120" s="132"/>
      <c r="R120" s="132"/>
      <c r="S120" s="132"/>
      <c r="T120" s="134" t="s">
        <v>153</v>
      </c>
    </row>
    <row r="121" spans="3:20" ht="12" customHeight="1">
      <c r="C121" s="60"/>
      <c r="D121" s="117" t="s">
        <v>374</v>
      </c>
      <c r="E121" s="128" t="s">
        <v>253</v>
      </c>
      <c r="F121" s="118" t="s">
        <v>346</v>
      </c>
      <c r="G121" s="70" t="s">
        <v>375</v>
      </c>
      <c r="H121" s="59">
        <f t="shared" si="27"/>
        <v>0</v>
      </c>
      <c r="I121" s="158">
        <f t="shared" ref="I121:L121" si="29">I50/547.19/12</f>
        <v>0</v>
      </c>
      <c r="J121" s="158">
        <f t="shared" si="29"/>
        <v>0</v>
      </c>
      <c r="K121" s="158">
        <f t="shared" si="29"/>
        <v>0</v>
      </c>
      <c r="L121" s="158">
        <f t="shared" si="29"/>
        <v>0</v>
      </c>
      <c r="N121" s="132"/>
      <c r="O121" s="132"/>
      <c r="P121" s="132"/>
      <c r="Q121" s="132"/>
      <c r="R121" s="132"/>
      <c r="S121" s="132"/>
      <c r="T121" s="134" t="s">
        <v>153</v>
      </c>
    </row>
    <row r="122" spans="3:20" ht="12" customHeight="1">
      <c r="C122" s="60"/>
      <c r="D122" s="117" t="s">
        <v>376</v>
      </c>
      <c r="E122" s="127" t="s">
        <v>256</v>
      </c>
      <c r="F122" s="118" t="s">
        <v>346</v>
      </c>
      <c r="G122" s="70" t="s">
        <v>377</v>
      </c>
      <c r="H122" s="59">
        <f t="shared" si="27"/>
        <v>28.695292616214964</v>
      </c>
      <c r="I122" s="158">
        <f t="shared" ref="I122:L122" si="30">I51/547.19/12</f>
        <v>0.23049611043086796</v>
      </c>
      <c r="J122" s="158">
        <f t="shared" si="30"/>
        <v>0</v>
      </c>
      <c r="K122" s="158">
        <f t="shared" si="30"/>
        <v>16.985456605566622</v>
      </c>
      <c r="L122" s="158">
        <f t="shared" si="30"/>
        <v>11.479339900217473</v>
      </c>
      <c r="N122" s="132"/>
      <c r="O122" s="132"/>
      <c r="P122" s="132"/>
      <c r="Q122" s="132"/>
      <c r="R122" s="132"/>
      <c r="S122" s="132"/>
      <c r="T122" s="134" t="s">
        <v>153</v>
      </c>
    </row>
    <row r="123" spans="3:20" ht="12" customHeight="1">
      <c r="C123" s="60"/>
      <c r="D123" s="117" t="s">
        <v>378</v>
      </c>
      <c r="E123" s="128" t="s">
        <v>259</v>
      </c>
      <c r="F123" s="118" t="s">
        <v>346</v>
      </c>
      <c r="G123" s="70" t="s">
        <v>379</v>
      </c>
      <c r="H123" s="59">
        <f t="shared" si="27"/>
        <v>28.695292616214964</v>
      </c>
      <c r="I123" s="158">
        <f t="shared" ref="I123:L123" si="31">I52/547.19/12</f>
        <v>0.23049611043086796</v>
      </c>
      <c r="J123" s="158">
        <f t="shared" si="31"/>
        <v>0</v>
      </c>
      <c r="K123" s="158">
        <f t="shared" si="31"/>
        <v>16.985456605566622</v>
      </c>
      <c r="L123" s="158">
        <f t="shared" si="31"/>
        <v>11.479339900217473</v>
      </c>
      <c r="N123" s="132"/>
      <c r="O123" s="132"/>
      <c r="P123" s="132"/>
      <c r="Q123" s="132"/>
      <c r="R123" s="132"/>
      <c r="S123" s="132"/>
      <c r="T123" s="134" t="s">
        <v>153</v>
      </c>
    </row>
    <row r="124" spans="3:20" ht="12" customHeight="1">
      <c r="C124" s="60"/>
      <c r="D124" s="117" t="s">
        <v>380</v>
      </c>
      <c r="E124" s="129" t="s">
        <v>262</v>
      </c>
      <c r="F124" s="118" t="s">
        <v>346</v>
      </c>
      <c r="G124" s="70" t="s">
        <v>381</v>
      </c>
      <c r="H124" s="59">
        <f t="shared" si="27"/>
        <v>0</v>
      </c>
      <c r="I124" s="158">
        <f t="shared" ref="I124:L124" si="32">I53/547.19/12</f>
        <v>0</v>
      </c>
      <c r="J124" s="158">
        <f t="shared" si="32"/>
        <v>0</v>
      </c>
      <c r="K124" s="158">
        <f t="shared" si="32"/>
        <v>0</v>
      </c>
      <c r="L124" s="158">
        <f t="shared" si="32"/>
        <v>0</v>
      </c>
      <c r="N124" s="132"/>
      <c r="O124" s="132"/>
      <c r="P124" s="132"/>
      <c r="Q124" s="132"/>
      <c r="R124" s="132"/>
      <c r="S124" s="132"/>
      <c r="T124" s="134" t="s">
        <v>153</v>
      </c>
    </row>
    <row r="125" spans="3:20" ht="12" customHeight="1">
      <c r="C125" s="60"/>
      <c r="D125" s="117" t="s">
        <v>382</v>
      </c>
      <c r="E125" s="127" t="s">
        <v>265</v>
      </c>
      <c r="F125" s="118" t="s">
        <v>346</v>
      </c>
      <c r="G125" s="70" t="s">
        <v>383</v>
      </c>
      <c r="H125" s="59">
        <f t="shared" si="27"/>
        <v>21.708867425696123</v>
      </c>
      <c r="I125" s="157">
        <f>SUM(I126:I145)</f>
        <v>0</v>
      </c>
      <c r="J125" s="157">
        <f>SUM(J126:J145)</f>
        <v>0</v>
      </c>
      <c r="K125" s="157">
        <f>SUM(K126:K145)</f>
        <v>21.708867425696123</v>
      </c>
      <c r="L125" s="157">
        <f>SUM(L126:L145)</f>
        <v>0</v>
      </c>
      <c r="N125" s="132"/>
      <c r="O125" s="132"/>
      <c r="P125" s="132"/>
      <c r="Q125" s="132"/>
      <c r="R125" s="132"/>
      <c r="S125" s="132"/>
      <c r="T125" s="134" t="s">
        <v>153</v>
      </c>
    </row>
    <row r="126" spans="3:20" ht="12" hidden="1" customHeight="1">
      <c r="C126" s="60"/>
      <c r="D126" s="124"/>
      <c r="E126" s="123"/>
      <c r="F126" s="121"/>
      <c r="G126" s="121"/>
      <c r="H126" s="119"/>
      <c r="I126" s="150"/>
      <c r="J126" s="150"/>
      <c r="K126" s="150"/>
      <c r="L126" s="122"/>
      <c r="N126" s="134" t="s">
        <v>158</v>
      </c>
      <c r="O126" s="132"/>
      <c r="P126" s="132"/>
      <c r="Q126" s="132"/>
      <c r="R126" s="132"/>
      <c r="S126" s="132"/>
      <c r="T126" s="132"/>
    </row>
    <row r="127" spans="3:20" s="152" customFormat="1" ht="12" customHeight="1">
      <c r="C127" s="153" t="s">
        <v>164</v>
      </c>
      <c r="D127" s="154" t="str">
        <f t="shared" ref="D127:D144" si="33">"15.3."&amp;N127</f>
        <v>15.3.1</v>
      </c>
      <c r="E127" s="155" t="s">
        <v>180</v>
      </c>
      <c r="F127" s="156" t="s">
        <v>346</v>
      </c>
      <c r="G127" s="156" t="s">
        <v>383</v>
      </c>
      <c r="H127" s="157">
        <f t="shared" ref="H127:H144" si="34">SUM(I127:L127)</f>
        <v>0.75562951930164413</v>
      </c>
      <c r="I127" s="158"/>
      <c r="J127" s="158"/>
      <c r="K127" s="158">
        <f>K56/547.19/12</f>
        <v>0.75562951930164413</v>
      </c>
      <c r="L127" s="158"/>
      <c r="N127" s="159" t="s">
        <v>150</v>
      </c>
      <c r="O127" s="160" t="s">
        <v>180</v>
      </c>
      <c r="P127" s="160" t="s">
        <v>181</v>
      </c>
      <c r="Q127" s="160" t="s">
        <v>182</v>
      </c>
      <c r="R127" s="160" t="s">
        <v>183</v>
      </c>
      <c r="S127" s="159" t="s">
        <v>184</v>
      </c>
      <c r="T127" s="159" t="s">
        <v>384</v>
      </c>
    </row>
    <row r="128" spans="3:20" s="152" customFormat="1" ht="12" customHeight="1">
      <c r="C128" s="153" t="s">
        <v>164</v>
      </c>
      <c r="D128" s="154" t="str">
        <f t="shared" si="33"/>
        <v>15.3.2</v>
      </c>
      <c r="E128" s="155" t="s">
        <v>268</v>
      </c>
      <c r="F128" s="156" t="s">
        <v>346</v>
      </c>
      <c r="G128" s="156" t="s">
        <v>383</v>
      </c>
      <c r="H128" s="157">
        <f t="shared" si="34"/>
        <v>9.3081623080343793E-3</v>
      </c>
      <c r="I128" s="158"/>
      <c r="J128" s="158"/>
      <c r="K128" s="158">
        <f t="shared" ref="K128" si="35">K57/547.19/12</f>
        <v>9.3081623080343793E-3</v>
      </c>
      <c r="L128" s="158"/>
      <c r="N128" s="159" t="s">
        <v>172</v>
      </c>
      <c r="O128" s="160" t="s">
        <v>268</v>
      </c>
      <c r="P128" s="160" t="s">
        <v>269</v>
      </c>
      <c r="Q128" s="160" t="s">
        <v>270</v>
      </c>
      <c r="R128" s="160" t="s">
        <v>168</v>
      </c>
      <c r="S128" s="159" t="s">
        <v>184</v>
      </c>
      <c r="T128" s="159" t="s">
        <v>384</v>
      </c>
    </row>
    <row r="129" spans="3:20" s="152" customFormat="1" ht="12" customHeight="1">
      <c r="C129" s="153" t="s">
        <v>164</v>
      </c>
      <c r="D129" s="154" t="str">
        <f t="shared" si="33"/>
        <v>15.3.3</v>
      </c>
      <c r="E129" s="155" t="s">
        <v>271</v>
      </c>
      <c r="F129" s="156" t="s">
        <v>346</v>
      </c>
      <c r="G129" s="156" t="s">
        <v>383</v>
      </c>
      <c r="H129" s="157">
        <f t="shared" si="34"/>
        <v>1.4046776866048962</v>
      </c>
      <c r="I129" s="158"/>
      <c r="J129" s="158"/>
      <c r="K129" s="158">
        <f t="shared" ref="K129" si="36">K58/547.19/12</f>
        <v>1.4046776866048962</v>
      </c>
      <c r="L129" s="158"/>
      <c r="N129" s="159" t="s">
        <v>191</v>
      </c>
      <c r="O129" s="160" t="s">
        <v>271</v>
      </c>
      <c r="P129" s="160" t="s">
        <v>272</v>
      </c>
      <c r="Q129" s="160" t="s">
        <v>273</v>
      </c>
      <c r="R129" s="160" t="s">
        <v>274</v>
      </c>
      <c r="S129" s="159" t="s">
        <v>184</v>
      </c>
      <c r="T129" s="159" t="s">
        <v>384</v>
      </c>
    </row>
    <row r="130" spans="3:20" s="152" customFormat="1" ht="12" customHeight="1">
      <c r="C130" s="153" t="s">
        <v>164</v>
      </c>
      <c r="D130" s="154" t="str">
        <f t="shared" si="33"/>
        <v>15.3.4</v>
      </c>
      <c r="E130" s="155" t="s">
        <v>275</v>
      </c>
      <c r="F130" s="156" t="s">
        <v>346</v>
      </c>
      <c r="G130" s="156" t="s">
        <v>383</v>
      </c>
      <c r="H130" s="157">
        <f t="shared" si="34"/>
        <v>0.35902489689748229</v>
      </c>
      <c r="I130" s="158"/>
      <c r="J130" s="158"/>
      <c r="K130" s="158">
        <f t="shared" ref="K130" si="37">K59/547.19/12</f>
        <v>0.35902489689748229</v>
      </c>
      <c r="L130" s="158"/>
      <c r="N130" s="159" t="s">
        <v>196</v>
      </c>
      <c r="O130" s="160" t="s">
        <v>275</v>
      </c>
      <c r="P130" s="160" t="s">
        <v>276</v>
      </c>
      <c r="Q130" s="160" t="s">
        <v>277</v>
      </c>
      <c r="R130" s="160" t="s">
        <v>168</v>
      </c>
      <c r="S130" s="159" t="s">
        <v>184</v>
      </c>
      <c r="T130" s="159" t="s">
        <v>384</v>
      </c>
    </row>
    <row r="131" spans="3:20" s="152" customFormat="1" ht="12" customHeight="1">
      <c r="C131" s="153" t="s">
        <v>164</v>
      </c>
      <c r="D131" s="154" t="str">
        <f t="shared" si="33"/>
        <v>15.3.5</v>
      </c>
      <c r="E131" s="155" t="s">
        <v>199</v>
      </c>
      <c r="F131" s="156" t="s">
        <v>346</v>
      </c>
      <c r="G131" s="156" t="s">
        <v>383</v>
      </c>
      <c r="H131" s="157">
        <f t="shared" si="34"/>
        <v>4.305893138885334E-2</v>
      </c>
      <c r="I131" s="158"/>
      <c r="J131" s="158"/>
      <c r="K131" s="158">
        <f t="shared" ref="K131" si="38">K60/547.19/12</f>
        <v>4.305893138885334E-2</v>
      </c>
      <c r="L131" s="158"/>
      <c r="N131" s="159" t="s">
        <v>200</v>
      </c>
      <c r="O131" s="160" t="s">
        <v>199</v>
      </c>
      <c r="P131" s="160" t="s">
        <v>201</v>
      </c>
      <c r="Q131" s="160" t="s">
        <v>202</v>
      </c>
      <c r="R131" s="160" t="s">
        <v>40</v>
      </c>
      <c r="S131" s="159" t="s">
        <v>184</v>
      </c>
      <c r="T131" s="159" t="s">
        <v>384</v>
      </c>
    </row>
    <row r="132" spans="3:20" s="152" customFormat="1" ht="12" customHeight="1">
      <c r="C132" s="153" t="s">
        <v>164</v>
      </c>
      <c r="D132" s="154" t="str">
        <f t="shared" si="33"/>
        <v>15.3.6</v>
      </c>
      <c r="E132" s="155" t="s">
        <v>278</v>
      </c>
      <c r="F132" s="156" t="s">
        <v>346</v>
      </c>
      <c r="G132" s="156" t="s">
        <v>383</v>
      </c>
      <c r="H132" s="157">
        <f t="shared" si="34"/>
        <v>2.1696953221611022</v>
      </c>
      <c r="I132" s="158"/>
      <c r="J132" s="158"/>
      <c r="K132" s="158">
        <f t="shared" ref="K132" si="39">K61/547.19/12</f>
        <v>2.1696953221611022</v>
      </c>
      <c r="L132" s="158"/>
      <c r="N132" s="159" t="s">
        <v>204</v>
      </c>
      <c r="O132" s="160"/>
      <c r="P132" s="160"/>
      <c r="Q132" s="160"/>
      <c r="R132" s="160"/>
      <c r="S132" s="159"/>
      <c r="T132" s="159" t="s">
        <v>384</v>
      </c>
    </row>
    <row r="133" spans="3:20" s="152" customFormat="1" ht="12" customHeight="1">
      <c r="C133" s="153" t="s">
        <v>164</v>
      </c>
      <c r="D133" s="154" t="str">
        <f t="shared" si="33"/>
        <v>15.3.7</v>
      </c>
      <c r="E133" s="155" t="s">
        <v>212</v>
      </c>
      <c r="F133" s="156" t="s">
        <v>346</v>
      </c>
      <c r="G133" s="156" t="s">
        <v>383</v>
      </c>
      <c r="H133" s="157">
        <f t="shared" si="34"/>
        <v>4.0358438872542743</v>
      </c>
      <c r="I133" s="158"/>
      <c r="J133" s="158"/>
      <c r="K133" s="158">
        <f t="shared" ref="K133" si="40">K62/547.19/12</f>
        <v>4.0358438872542743</v>
      </c>
      <c r="L133" s="158"/>
      <c r="N133" s="159" t="s">
        <v>208</v>
      </c>
      <c r="O133" s="160"/>
      <c r="P133" s="160"/>
      <c r="Q133" s="160"/>
      <c r="R133" s="160"/>
      <c r="S133" s="159"/>
      <c r="T133" s="159" t="s">
        <v>384</v>
      </c>
    </row>
    <row r="134" spans="3:20" s="152" customFormat="1" ht="12" customHeight="1">
      <c r="C134" s="153" t="s">
        <v>164</v>
      </c>
      <c r="D134" s="154" t="str">
        <f t="shared" si="33"/>
        <v>15.3.8</v>
      </c>
      <c r="E134" s="155" t="s">
        <v>216</v>
      </c>
      <c r="F134" s="156" t="s">
        <v>346</v>
      </c>
      <c r="G134" s="156" t="s">
        <v>383</v>
      </c>
      <c r="H134" s="157">
        <f t="shared" si="34"/>
        <v>2.8224950809286224</v>
      </c>
      <c r="I134" s="158"/>
      <c r="J134" s="158"/>
      <c r="K134" s="158">
        <f t="shared" ref="K134" si="41">K63/547.19/12</f>
        <v>2.8224950809286224</v>
      </c>
      <c r="L134" s="158"/>
      <c r="N134" s="159" t="s">
        <v>213</v>
      </c>
      <c r="O134" s="160"/>
      <c r="P134" s="160"/>
      <c r="Q134" s="160"/>
      <c r="R134" s="160"/>
      <c r="S134" s="159"/>
      <c r="T134" s="159" t="s">
        <v>384</v>
      </c>
    </row>
    <row r="135" spans="3:20" s="152" customFormat="1" ht="12" customHeight="1">
      <c r="C135" s="153" t="s">
        <v>164</v>
      </c>
      <c r="D135" s="154" t="str">
        <f t="shared" si="33"/>
        <v>15.3.9</v>
      </c>
      <c r="E135" s="155" t="s">
        <v>282</v>
      </c>
      <c r="F135" s="156" t="s">
        <v>346</v>
      </c>
      <c r="G135" s="156" t="s">
        <v>383</v>
      </c>
      <c r="H135" s="157">
        <f t="shared" si="34"/>
        <v>3.5217738201843347</v>
      </c>
      <c r="I135" s="158"/>
      <c r="J135" s="158"/>
      <c r="K135" s="158">
        <f t="shared" ref="K135" si="42">K64/547.19/12</f>
        <v>3.5217738201843347</v>
      </c>
      <c r="L135" s="158"/>
      <c r="N135" s="159" t="s">
        <v>217</v>
      </c>
      <c r="O135" s="160" t="s">
        <v>278</v>
      </c>
      <c r="P135" s="160" t="s">
        <v>279</v>
      </c>
      <c r="Q135" s="160" t="s">
        <v>280</v>
      </c>
      <c r="R135" s="160" t="s">
        <v>40</v>
      </c>
      <c r="S135" s="159" t="s">
        <v>184</v>
      </c>
      <c r="T135" s="159" t="s">
        <v>384</v>
      </c>
    </row>
    <row r="136" spans="3:20" s="152" customFormat="1" ht="12" customHeight="1">
      <c r="C136" s="153" t="s">
        <v>164</v>
      </c>
      <c r="D136" s="154" t="str">
        <f t="shared" si="33"/>
        <v>15.3.10</v>
      </c>
      <c r="E136" s="155" t="s">
        <v>1533</v>
      </c>
      <c r="F136" s="156" t="s">
        <v>346</v>
      </c>
      <c r="G136" s="156" t="s">
        <v>383</v>
      </c>
      <c r="H136" s="157">
        <f t="shared" si="34"/>
        <v>0.55894433377802955</v>
      </c>
      <c r="I136" s="158"/>
      <c r="J136" s="158"/>
      <c r="K136" s="158">
        <f t="shared" ref="K136" si="43">K65/547.19/12</f>
        <v>0.55894433377802955</v>
      </c>
      <c r="L136" s="158"/>
      <c r="N136" s="159" t="s">
        <v>221</v>
      </c>
      <c r="O136" s="160" t="s">
        <v>220</v>
      </c>
      <c r="P136" s="160" t="s">
        <v>222</v>
      </c>
      <c r="Q136" s="160" t="s">
        <v>223</v>
      </c>
      <c r="R136" s="160" t="s">
        <v>40</v>
      </c>
      <c r="S136" s="159" t="s">
        <v>184</v>
      </c>
      <c r="T136" s="159" t="s">
        <v>384</v>
      </c>
    </row>
    <row r="137" spans="3:20" s="152" customFormat="1" ht="12" customHeight="1">
      <c r="C137" s="153" t="s">
        <v>164</v>
      </c>
      <c r="D137" s="154" t="str">
        <f t="shared" si="33"/>
        <v>15.3.11</v>
      </c>
      <c r="E137" s="155" t="s">
        <v>190</v>
      </c>
      <c r="F137" s="156" t="s">
        <v>346</v>
      </c>
      <c r="G137" s="156" t="s">
        <v>383</v>
      </c>
      <c r="H137" s="157">
        <f t="shared" si="34"/>
        <v>8.1766235981408026E-4</v>
      </c>
      <c r="I137" s="158"/>
      <c r="J137" s="158"/>
      <c r="K137" s="158">
        <f t="shared" ref="K137" si="44">K66/547.19/12</f>
        <v>8.1766235981408026E-4</v>
      </c>
      <c r="L137" s="158"/>
      <c r="N137" s="159" t="s">
        <v>225</v>
      </c>
      <c r="O137" s="160" t="s">
        <v>212</v>
      </c>
      <c r="P137" s="160" t="s">
        <v>214</v>
      </c>
      <c r="Q137" s="160" t="s">
        <v>215</v>
      </c>
      <c r="R137" s="160" t="s">
        <v>40</v>
      </c>
      <c r="S137" s="159" t="s">
        <v>184</v>
      </c>
      <c r="T137" s="159" t="s">
        <v>384</v>
      </c>
    </row>
    <row r="138" spans="3:20" s="152" customFormat="1" ht="12" customHeight="1">
      <c r="C138" s="153" t="s">
        <v>164</v>
      </c>
      <c r="D138" s="154" t="str">
        <f t="shared" si="33"/>
        <v>15.3.12</v>
      </c>
      <c r="E138" s="155" t="s">
        <v>203</v>
      </c>
      <c r="F138" s="156" t="s">
        <v>346</v>
      </c>
      <c r="G138" s="156" t="s">
        <v>383</v>
      </c>
      <c r="H138" s="157">
        <f t="shared" si="34"/>
        <v>0.24060183239216115</v>
      </c>
      <c r="I138" s="158"/>
      <c r="J138" s="158"/>
      <c r="K138" s="158">
        <f t="shared" ref="K138" si="45">K67/547.19/12</f>
        <v>0.24060183239216115</v>
      </c>
      <c r="L138" s="158"/>
      <c r="N138" s="159" t="s">
        <v>230</v>
      </c>
      <c r="O138" s="160"/>
      <c r="P138" s="160"/>
      <c r="Q138" s="160"/>
      <c r="R138" s="160"/>
      <c r="S138" s="159"/>
      <c r="T138" s="159" t="s">
        <v>384</v>
      </c>
    </row>
    <row r="139" spans="3:20" s="152" customFormat="1" ht="12" customHeight="1">
      <c r="C139" s="153" t="s">
        <v>164</v>
      </c>
      <c r="D139" s="154" t="str">
        <f t="shared" si="33"/>
        <v>15.3.13</v>
      </c>
      <c r="E139" s="155" t="s">
        <v>925</v>
      </c>
      <c r="F139" s="156" t="s">
        <v>346</v>
      </c>
      <c r="G139" s="156" t="s">
        <v>383</v>
      </c>
      <c r="H139" s="157">
        <f t="shared" si="34"/>
        <v>1.5907091991203541</v>
      </c>
      <c r="I139" s="158"/>
      <c r="J139" s="158"/>
      <c r="K139" s="158">
        <f t="shared" ref="K139" si="46">K68/547.19/12</f>
        <v>1.5907091991203541</v>
      </c>
      <c r="L139" s="158"/>
      <c r="N139" s="159" t="s">
        <v>281</v>
      </c>
      <c r="O139" s="160" t="s">
        <v>216</v>
      </c>
      <c r="P139" s="160" t="s">
        <v>218</v>
      </c>
      <c r="Q139" s="160" t="s">
        <v>219</v>
      </c>
      <c r="R139" s="160" t="s">
        <v>168</v>
      </c>
      <c r="S139" s="159" t="s">
        <v>184</v>
      </c>
      <c r="T139" s="159" t="s">
        <v>384</v>
      </c>
    </row>
    <row r="140" spans="3:20" s="152" customFormat="1" ht="12" customHeight="1">
      <c r="C140" s="153" t="s">
        <v>164</v>
      </c>
      <c r="D140" s="154" t="str">
        <f t="shared" si="33"/>
        <v>15.3.14</v>
      </c>
      <c r="E140" s="155" t="s">
        <v>984</v>
      </c>
      <c r="F140" s="156" t="s">
        <v>346</v>
      </c>
      <c r="G140" s="156" t="s">
        <v>383</v>
      </c>
      <c r="H140" s="157">
        <f t="shared" si="34"/>
        <v>0.85791848657078262</v>
      </c>
      <c r="I140" s="158"/>
      <c r="J140" s="158"/>
      <c r="K140" s="158">
        <f t="shared" ref="K140" si="47">K69/547.19/12</f>
        <v>0.85791848657078262</v>
      </c>
      <c r="L140" s="158"/>
      <c r="N140" s="159" t="s">
        <v>283</v>
      </c>
      <c r="O140" s="160" t="s">
        <v>282</v>
      </c>
      <c r="P140" s="160" t="s">
        <v>284</v>
      </c>
      <c r="Q140" s="160" t="s">
        <v>285</v>
      </c>
      <c r="R140" s="160" t="s">
        <v>40</v>
      </c>
      <c r="S140" s="159" t="s">
        <v>184</v>
      </c>
      <c r="T140" s="159" t="s">
        <v>384</v>
      </c>
    </row>
    <row r="141" spans="3:20" s="152" customFormat="1" ht="12" customHeight="1">
      <c r="C141" s="153" t="s">
        <v>164</v>
      </c>
      <c r="D141" s="154" t="str">
        <f t="shared" si="33"/>
        <v>15.3.15</v>
      </c>
      <c r="E141" s="155" t="s">
        <v>1534</v>
      </c>
      <c r="F141" s="156" t="s">
        <v>346</v>
      </c>
      <c r="G141" s="156" t="s">
        <v>383</v>
      </c>
      <c r="H141" s="157">
        <f t="shared" si="34"/>
        <v>5.2947330908825078E-2</v>
      </c>
      <c r="I141" s="158"/>
      <c r="J141" s="158"/>
      <c r="K141" s="158">
        <f t="shared" ref="K141" si="48">K70/547.19/12</f>
        <v>5.2947330908825078E-2</v>
      </c>
      <c r="L141" s="158"/>
      <c r="N141" s="159" t="s">
        <v>286</v>
      </c>
      <c r="O141" s="160"/>
      <c r="P141" s="160"/>
      <c r="Q141" s="160"/>
      <c r="R141" s="160"/>
      <c r="S141" s="159"/>
      <c r="T141" s="159" t="s">
        <v>384</v>
      </c>
    </row>
    <row r="142" spans="3:20" s="152" customFormat="1" ht="12" customHeight="1">
      <c r="C142" s="153" t="s">
        <v>164</v>
      </c>
      <c r="D142" s="154" t="str">
        <f t="shared" si="33"/>
        <v>15.3.16</v>
      </c>
      <c r="E142" s="155" t="s">
        <v>186</v>
      </c>
      <c r="F142" s="156" t="s">
        <v>346</v>
      </c>
      <c r="G142" s="156" t="s">
        <v>383</v>
      </c>
      <c r="H142" s="157">
        <f t="shared" si="34"/>
        <v>0.11976050366417514</v>
      </c>
      <c r="I142" s="158"/>
      <c r="J142" s="158"/>
      <c r="K142" s="158">
        <f t="shared" ref="K142" si="49">K71/547.19/12</f>
        <v>0.11976050366417514</v>
      </c>
      <c r="L142" s="158"/>
      <c r="N142" s="159" t="s">
        <v>288</v>
      </c>
      <c r="O142" s="160" t="s">
        <v>287</v>
      </c>
      <c r="P142" s="160" t="s">
        <v>289</v>
      </c>
      <c r="Q142" s="160" t="s">
        <v>290</v>
      </c>
      <c r="R142" s="160" t="s">
        <v>175</v>
      </c>
      <c r="S142" s="159" t="s">
        <v>184</v>
      </c>
      <c r="T142" s="159" t="s">
        <v>384</v>
      </c>
    </row>
    <row r="143" spans="3:20" s="152" customFormat="1" ht="12" customHeight="1">
      <c r="C143" s="153" t="s">
        <v>164</v>
      </c>
      <c r="D143" s="154" t="str">
        <f t="shared" si="33"/>
        <v>15.3.17</v>
      </c>
      <c r="E143" s="155" t="s">
        <v>195</v>
      </c>
      <c r="F143" s="156" t="s">
        <v>346</v>
      </c>
      <c r="G143" s="156" t="s">
        <v>383</v>
      </c>
      <c r="H143" s="157">
        <f t="shared" si="34"/>
        <v>1.8017755867858207</v>
      </c>
      <c r="I143" s="158"/>
      <c r="J143" s="158"/>
      <c r="K143" s="158">
        <f t="shared" ref="K143" si="50">K72/547.19/12</f>
        <v>1.8017755867858207</v>
      </c>
      <c r="L143" s="158"/>
      <c r="N143" s="159" t="s">
        <v>292</v>
      </c>
      <c r="O143" s="160" t="s">
        <v>291</v>
      </c>
      <c r="P143" s="160" t="s">
        <v>293</v>
      </c>
      <c r="Q143" s="160" t="s">
        <v>294</v>
      </c>
      <c r="R143" s="160" t="s">
        <v>295</v>
      </c>
      <c r="S143" s="159" t="s">
        <v>184</v>
      </c>
      <c r="T143" s="159" t="s">
        <v>384</v>
      </c>
    </row>
    <row r="144" spans="3:20" s="152" customFormat="1" ht="12" customHeight="1">
      <c r="C144" s="153" t="s">
        <v>164</v>
      </c>
      <c r="D144" s="154" t="str">
        <f t="shared" si="33"/>
        <v>15.3.18</v>
      </c>
      <c r="E144" s="155" t="s">
        <v>320</v>
      </c>
      <c r="F144" s="156" t="s">
        <v>346</v>
      </c>
      <c r="G144" s="156" t="s">
        <v>383</v>
      </c>
      <c r="H144" s="157">
        <f t="shared" si="34"/>
        <v>1.363885183086923</v>
      </c>
      <c r="I144" s="158"/>
      <c r="J144" s="158"/>
      <c r="K144" s="158">
        <f t="shared" ref="K144:L144" si="51">K73/547.19/12</f>
        <v>1.363885183086923</v>
      </c>
      <c r="L144" s="158">
        <f t="shared" si="51"/>
        <v>0</v>
      </c>
      <c r="N144" s="159" t="s">
        <v>297</v>
      </c>
      <c r="O144" s="160" t="s">
        <v>296</v>
      </c>
      <c r="P144" s="160" t="s">
        <v>298</v>
      </c>
      <c r="Q144" s="160" t="s">
        <v>299</v>
      </c>
      <c r="R144" s="160" t="s">
        <v>40</v>
      </c>
      <c r="S144" s="159" t="s">
        <v>184</v>
      </c>
      <c r="T144" s="159" t="s">
        <v>384</v>
      </c>
    </row>
    <row r="145" spans="3:20" ht="12" customHeight="1">
      <c r="C145" s="60"/>
      <c r="D145" s="120"/>
      <c r="E145" s="123" t="s">
        <v>159</v>
      </c>
      <c r="F145" s="121"/>
      <c r="G145" s="121"/>
      <c r="H145" s="119"/>
      <c r="I145" s="150"/>
      <c r="J145" s="150"/>
      <c r="K145" s="150"/>
      <c r="L145" s="122"/>
      <c r="N145" s="132"/>
      <c r="O145" s="132"/>
      <c r="P145" s="132"/>
      <c r="Q145" s="132"/>
      <c r="R145" s="132"/>
      <c r="S145" s="132"/>
      <c r="T145" s="137" t="s">
        <v>385</v>
      </c>
    </row>
    <row r="146" spans="3:20" ht="12" customHeight="1">
      <c r="C146" s="60"/>
      <c r="D146" s="117" t="s">
        <v>386</v>
      </c>
      <c r="E146" s="127" t="s">
        <v>326</v>
      </c>
      <c r="F146" s="118" t="s">
        <v>346</v>
      </c>
      <c r="G146" s="70" t="s">
        <v>387</v>
      </c>
      <c r="H146" s="59">
        <f t="shared" ref="H146:H154" si="52">SUM(I146:L146)</f>
        <v>72.925548255633331</v>
      </c>
      <c r="I146" s="158">
        <f>I76/547.19/12</f>
        <v>6.3305250461448484E-2</v>
      </c>
      <c r="J146" s="158">
        <f t="shared" ref="J146:L146" si="53">J76/547.19/12</f>
        <v>0</v>
      </c>
      <c r="K146" s="158">
        <f t="shared" si="53"/>
        <v>3.1798814549486156</v>
      </c>
      <c r="L146" s="158">
        <f t="shared" si="53"/>
        <v>69.682361550223263</v>
      </c>
      <c r="N146" s="132"/>
      <c r="O146" s="132"/>
      <c r="P146" s="132"/>
      <c r="Q146" s="132"/>
      <c r="R146" s="132"/>
      <c r="S146" s="132"/>
      <c r="T146" s="134" t="s">
        <v>153</v>
      </c>
    </row>
    <row r="147" spans="3:20" ht="12" customHeight="1">
      <c r="C147" s="60"/>
      <c r="D147" s="71" t="s">
        <v>288</v>
      </c>
      <c r="E147" s="125" t="s">
        <v>328</v>
      </c>
      <c r="F147" s="126" t="s">
        <v>346</v>
      </c>
      <c r="G147" s="126" t="s">
        <v>388</v>
      </c>
      <c r="H147" s="59">
        <f t="shared" si="52"/>
        <v>273.72482116950727</v>
      </c>
      <c r="I147" s="158">
        <f t="shared" ref="I147:L147" si="54">I77/547.19/12</f>
        <v>166.14261829224463</v>
      </c>
      <c r="J147" s="158">
        <f t="shared" si="54"/>
        <v>0</v>
      </c>
      <c r="K147" s="158">
        <f t="shared" si="54"/>
        <v>107.58220287726262</v>
      </c>
      <c r="L147" s="158">
        <f t="shared" si="54"/>
        <v>0</v>
      </c>
      <c r="N147" s="132"/>
      <c r="O147" s="132"/>
      <c r="P147" s="132"/>
      <c r="Q147" s="132"/>
      <c r="R147" s="132"/>
      <c r="S147" s="132"/>
      <c r="T147" s="134" t="s">
        <v>153</v>
      </c>
    </row>
    <row r="148" spans="3:20" ht="12" customHeight="1">
      <c r="C148" s="60"/>
      <c r="D148" s="71" t="s">
        <v>292</v>
      </c>
      <c r="E148" s="125" t="s">
        <v>330</v>
      </c>
      <c r="F148" s="126" t="s">
        <v>346</v>
      </c>
      <c r="G148" s="126" t="s">
        <v>389</v>
      </c>
      <c r="H148" s="59">
        <f t="shared" si="52"/>
        <v>0.32039175910865819</v>
      </c>
      <c r="I148" s="158">
        <f t="shared" ref="I148:L148" si="55">I78/547.19/12</f>
        <v>0.32039175910865819</v>
      </c>
      <c r="J148" s="158">
        <f t="shared" si="55"/>
        <v>0</v>
      </c>
      <c r="K148" s="158">
        <f t="shared" si="55"/>
        <v>0</v>
      </c>
      <c r="L148" s="158">
        <f t="shared" si="55"/>
        <v>0</v>
      </c>
      <c r="N148" s="132"/>
      <c r="O148" s="132"/>
      <c r="P148" s="132"/>
      <c r="Q148" s="132"/>
      <c r="R148" s="132"/>
      <c r="S148" s="132"/>
      <c r="T148" s="134" t="s">
        <v>153</v>
      </c>
    </row>
    <row r="149" spans="3:20" ht="12" customHeight="1">
      <c r="C149" s="60"/>
      <c r="D149" s="71" t="s">
        <v>297</v>
      </c>
      <c r="E149" s="125" t="s">
        <v>332</v>
      </c>
      <c r="F149" s="126" t="s">
        <v>346</v>
      </c>
      <c r="G149" s="126" t="s">
        <v>390</v>
      </c>
      <c r="H149" s="59">
        <f t="shared" si="52"/>
        <v>0</v>
      </c>
      <c r="I149" s="158">
        <f t="shared" ref="I149:L149" si="56">I79/547.19/12</f>
        <v>0</v>
      </c>
      <c r="J149" s="158">
        <f t="shared" si="56"/>
        <v>0</v>
      </c>
      <c r="K149" s="158">
        <f t="shared" si="56"/>
        <v>0</v>
      </c>
      <c r="L149" s="158">
        <f t="shared" si="56"/>
        <v>0</v>
      </c>
      <c r="N149" s="132"/>
      <c r="O149" s="132"/>
      <c r="P149" s="132"/>
      <c r="Q149" s="132"/>
      <c r="R149" s="132"/>
      <c r="S149" s="132"/>
      <c r="T149" s="134" t="s">
        <v>153</v>
      </c>
    </row>
    <row r="150" spans="3:20" ht="12" customHeight="1">
      <c r="C150" s="60"/>
      <c r="D150" s="71" t="s">
        <v>300</v>
      </c>
      <c r="E150" s="125" t="s">
        <v>334</v>
      </c>
      <c r="F150" s="126" t="s">
        <v>346</v>
      </c>
      <c r="G150" s="126" t="s">
        <v>391</v>
      </c>
      <c r="H150" s="59">
        <f t="shared" si="52"/>
        <v>19.891163435004287</v>
      </c>
      <c r="I150" s="158">
        <f t="shared" ref="I150:L150" si="57">I80/547.19/12</f>
        <v>0</v>
      </c>
      <c r="J150" s="158">
        <f t="shared" si="57"/>
        <v>0</v>
      </c>
      <c r="K150" s="158">
        <f t="shared" si="57"/>
        <v>1.2272847839397645</v>
      </c>
      <c r="L150" s="158">
        <f t="shared" si="57"/>
        <v>18.663878651064522</v>
      </c>
      <c r="N150" s="132"/>
      <c r="O150" s="132"/>
      <c r="P150" s="132"/>
      <c r="Q150" s="132"/>
      <c r="R150" s="132"/>
      <c r="S150" s="132"/>
      <c r="T150" s="134" t="s">
        <v>153</v>
      </c>
    </row>
    <row r="151" spans="3:20" ht="12" customHeight="1">
      <c r="C151" s="60"/>
      <c r="D151" s="117" t="s">
        <v>392</v>
      </c>
      <c r="E151" s="127" t="s">
        <v>393</v>
      </c>
      <c r="F151" s="118" t="s">
        <v>346</v>
      </c>
      <c r="G151" s="70" t="s">
        <v>394</v>
      </c>
      <c r="H151" s="59">
        <f t="shared" si="52"/>
        <v>0</v>
      </c>
      <c r="I151" s="158">
        <f t="shared" ref="I151:L151" si="58">I81/547.19/12</f>
        <v>0</v>
      </c>
      <c r="J151" s="158">
        <f t="shared" si="58"/>
        <v>0</v>
      </c>
      <c r="K151" s="158">
        <f t="shared" si="58"/>
        <v>0</v>
      </c>
      <c r="L151" s="158">
        <f t="shared" si="58"/>
        <v>0</v>
      </c>
      <c r="N151" s="132"/>
      <c r="O151" s="132"/>
      <c r="P151" s="132"/>
      <c r="Q151" s="132"/>
      <c r="R151" s="132"/>
      <c r="S151" s="132"/>
      <c r="T151" s="134" t="s">
        <v>153</v>
      </c>
    </row>
    <row r="152" spans="3:20" ht="12" customHeight="1">
      <c r="C152" s="60"/>
      <c r="D152" s="71" t="s">
        <v>301</v>
      </c>
      <c r="E152" s="125" t="s">
        <v>339</v>
      </c>
      <c r="F152" s="126" t="s">
        <v>346</v>
      </c>
      <c r="G152" s="126" t="s">
        <v>395</v>
      </c>
      <c r="H152" s="59">
        <f t="shared" si="52"/>
        <v>19.891163435004287</v>
      </c>
      <c r="I152" s="158">
        <f t="shared" ref="I152:L152" si="59">I82/547.19/12</f>
        <v>0</v>
      </c>
      <c r="J152" s="158">
        <f t="shared" si="59"/>
        <v>0</v>
      </c>
      <c r="K152" s="158">
        <f t="shared" si="59"/>
        <v>1.2272847839397645</v>
      </c>
      <c r="L152" s="158">
        <f t="shared" si="59"/>
        <v>18.663878651064522</v>
      </c>
      <c r="N152" s="132"/>
      <c r="O152" s="132"/>
      <c r="P152" s="132"/>
      <c r="Q152" s="132"/>
      <c r="R152" s="132"/>
      <c r="S152" s="132"/>
      <c r="T152" s="134" t="s">
        <v>153</v>
      </c>
    </row>
    <row r="153" spans="3:20" ht="24" customHeight="1">
      <c r="C153" s="60"/>
      <c r="D153" s="71" t="s">
        <v>302</v>
      </c>
      <c r="E153" s="125" t="s">
        <v>341</v>
      </c>
      <c r="F153" s="126" t="s">
        <v>346</v>
      </c>
      <c r="G153" s="126" t="s">
        <v>396</v>
      </c>
      <c r="H153" s="59">
        <f t="shared" si="52"/>
        <v>0</v>
      </c>
      <c r="I153" s="157">
        <f>I150-I152</f>
        <v>0</v>
      </c>
      <c r="J153" s="157">
        <f>J150-J152</f>
        <v>0</v>
      </c>
      <c r="K153" s="157">
        <f>K150-K152</f>
        <v>0</v>
      </c>
      <c r="L153" s="157">
        <f>L150-L152</f>
        <v>0</v>
      </c>
      <c r="N153" s="132"/>
      <c r="O153" s="132"/>
      <c r="P153" s="132"/>
      <c r="Q153" s="132"/>
      <c r="R153" s="132"/>
      <c r="S153" s="132"/>
      <c r="T153" s="134" t="s">
        <v>153</v>
      </c>
    </row>
    <row r="154" spans="3:20" ht="12" customHeight="1">
      <c r="C154" s="60"/>
      <c r="D154" s="71" t="s">
        <v>303</v>
      </c>
      <c r="E154" s="125" t="s">
        <v>343</v>
      </c>
      <c r="F154" s="126" t="s">
        <v>346</v>
      </c>
      <c r="G154" s="126" t="s">
        <v>397</v>
      </c>
      <c r="H154" s="59">
        <f t="shared" si="52"/>
        <v>1.219960160096889E-2</v>
      </c>
      <c r="I154" s="157">
        <f>SUM(I86,I113,I118)-SUM(I119,I147:I150)</f>
        <v>0</v>
      </c>
      <c r="J154" s="157">
        <f>SUM(J86,J113,J118)-SUM(J119,J147:J150)</f>
        <v>0</v>
      </c>
      <c r="K154" s="157">
        <f>SUM(K86,K113,K118)-SUM(K119,K147:K150)</f>
        <v>1.219960160096889E-2</v>
      </c>
      <c r="L154" s="157">
        <f>SUM(L86,L113,L118)-SUM(L119,L147:L150)</f>
        <v>0</v>
      </c>
      <c r="N154" s="132"/>
      <c r="O154" s="132"/>
      <c r="P154" s="132"/>
      <c r="Q154" s="132"/>
      <c r="R154" s="132"/>
      <c r="S154" s="132"/>
      <c r="T154" s="134" t="s">
        <v>153</v>
      </c>
    </row>
    <row r="155" spans="3:20" ht="18" customHeight="1">
      <c r="C155" s="60"/>
      <c r="D155" s="216"/>
      <c r="E155" s="217"/>
      <c r="F155" s="217"/>
      <c r="G155" s="142"/>
      <c r="H155" s="140"/>
      <c r="I155" s="186"/>
      <c r="J155" s="186"/>
      <c r="K155" s="186"/>
      <c r="L155" s="187"/>
      <c r="N155" s="132"/>
      <c r="O155" s="132"/>
      <c r="P155" s="132"/>
      <c r="Q155" s="132"/>
      <c r="R155" s="132"/>
      <c r="S155" s="132"/>
      <c r="T155" s="132"/>
    </row>
    <row r="156" spans="3:20" ht="12" customHeight="1">
      <c r="C156" s="60"/>
      <c r="D156" s="71" t="s">
        <v>305</v>
      </c>
      <c r="E156" s="125" t="s">
        <v>398</v>
      </c>
      <c r="F156" s="126" t="s">
        <v>346</v>
      </c>
      <c r="G156" s="126" t="s">
        <v>399</v>
      </c>
      <c r="H156" s="59">
        <f>SUM(I156:L156)</f>
        <v>155.01290243486417</v>
      </c>
      <c r="I156" s="158">
        <f>I119</f>
        <v>0.29380136089231645</v>
      </c>
      <c r="J156" s="158"/>
      <c r="K156" s="158">
        <f t="shared" ref="K156:L156" si="60">K119</f>
        <v>65.612098783481656</v>
      </c>
      <c r="L156" s="158">
        <f t="shared" si="60"/>
        <v>89.1070022904902</v>
      </c>
      <c r="N156" s="132"/>
      <c r="O156" s="132"/>
      <c r="P156" s="132"/>
      <c r="Q156" s="132"/>
      <c r="R156" s="132"/>
      <c r="S156" s="132"/>
      <c r="T156" s="134" t="s">
        <v>153</v>
      </c>
    </row>
    <row r="157" spans="3:20" ht="12" customHeight="1">
      <c r="C157" s="60"/>
      <c r="D157" s="71" t="s">
        <v>309</v>
      </c>
      <c r="E157" s="125" t="s">
        <v>400</v>
      </c>
      <c r="F157" s="126" t="s">
        <v>346</v>
      </c>
      <c r="G157" s="126" t="s">
        <v>401</v>
      </c>
      <c r="H157" s="59">
        <f>SUM(I157:L157)</f>
        <v>0</v>
      </c>
      <c r="I157" s="158"/>
      <c r="J157" s="158"/>
      <c r="K157" s="158"/>
      <c r="L157" s="158"/>
      <c r="N157" s="132"/>
      <c r="O157" s="132"/>
      <c r="P157" s="132"/>
      <c r="Q157" s="132"/>
      <c r="R157" s="132"/>
      <c r="S157" s="132"/>
      <c r="T157" s="134" t="s">
        <v>153</v>
      </c>
    </row>
    <row r="158" spans="3:20" ht="12" customHeight="1">
      <c r="C158" s="60"/>
      <c r="D158" s="71" t="s">
        <v>312</v>
      </c>
      <c r="E158" s="125" t="s">
        <v>402</v>
      </c>
      <c r="F158" s="126" t="s">
        <v>346</v>
      </c>
      <c r="G158" s="126" t="s">
        <v>403</v>
      </c>
      <c r="H158" s="59">
        <f>SUM(I158:L158)</f>
        <v>0</v>
      </c>
      <c r="I158" s="182"/>
      <c r="J158" s="182"/>
      <c r="K158" s="182"/>
      <c r="L158" s="182"/>
      <c r="N158" s="132"/>
      <c r="O158" s="132"/>
      <c r="P158" s="132"/>
      <c r="Q158" s="132"/>
      <c r="R158" s="132"/>
      <c r="S158" s="132"/>
      <c r="T158" s="134" t="s">
        <v>153</v>
      </c>
    </row>
    <row r="159" spans="3:20" ht="18" customHeight="1">
      <c r="C159" s="60"/>
      <c r="D159" s="216" t="s">
        <v>404</v>
      </c>
      <c r="E159" s="217"/>
      <c r="F159" s="217"/>
      <c r="G159" s="142"/>
      <c r="H159" s="140"/>
      <c r="I159" s="186"/>
      <c r="J159" s="186"/>
      <c r="K159" s="186"/>
      <c r="L159" s="187"/>
      <c r="N159" s="132"/>
      <c r="O159" s="132"/>
      <c r="P159" s="132"/>
      <c r="Q159" s="132"/>
      <c r="R159" s="132"/>
      <c r="S159" s="132"/>
      <c r="T159" s="132"/>
    </row>
    <row r="160" spans="3:20" ht="12" customHeight="1">
      <c r="C160" s="60"/>
      <c r="D160" s="71" t="s">
        <v>313</v>
      </c>
      <c r="E160" s="125" t="s">
        <v>405</v>
      </c>
      <c r="F160" s="126" t="s">
        <v>152</v>
      </c>
      <c r="G160" s="126" t="s">
        <v>406</v>
      </c>
      <c r="H160" s="59">
        <f t="shared" ref="H160:H191" si="61">SUM(I160:L160)</f>
        <v>189786.85100000002</v>
      </c>
      <c r="I160" s="157">
        <f>SUM(I161,I162)</f>
        <v>0</v>
      </c>
      <c r="J160" s="157">
        <f>SUM(J161,J162)</f>
        <v>0</v>
      </c>
      <c r="K160" s="157">
        <f>SUM(K161,K162)</f>
        <v>137615.78100000002</v>
      </c>
      <c r="L160" s="157">
        <f>SUM(L161,L162)</f>
        <v>52171.07</v>
      </c>
      <c r="N160" s="132"/>
      <c r="O160" s="132"/>
      <c r="P160" s="132"/>
      <c r="Q160" s="132"/>
      <c r="R160" s="132"/>
      <c r="S160" s="132"/>
      <c r="T160" s="134" t="s">
        <v>153</v>
      </c>
    </row>
    <row r="161" spans="3:21" ht="12" customHeight="1">
      <c r="C161" s="60"/>
      <c r="D161" s="117" t="s">
        <v>407</v>
      </c>
      <c r="E161" s="127" t="s">
        <v>408</v>
      </c>
      <c r="F161" s="118" t="s">
        <v>152</v>
      </c>
      <c r="G161" s="70" t="s">
        <v>409</v>
      </c>
      <c r="H161" s="59">
        <f t="shared" si="61"/>
        <v>182381.25900000002</v>
      </c>
      <c r="I161" s="158"/>
      <c r="J161" s="158"/>
      <c r="K161" s="158">
        <v>131448.33600000001</v>
      </c>
      <c r="L161" s="158">
        <v>50932.923000000003</v>
      </c>
      <c r="N161" s="132"/>
      <c r="O161" s="132"/>
      <c r="P161" s="132"/>
      <c r="Q161" s="132"/>
      <c r="R161" s="132"/>
      <c r="S161" s="132"/>
      <c r="T161" s="134" t="s">
        <v>153</v>
      </c>
    </row>
    <row r="162" spans="3:21" ht="12" customHeight="1">
      <c r="C162" s="60"/>
      <c r="D162" s="117" t="s">
        <v>410</v>
      </c>
      <c r="E162" s="127" t="s">
        <v>411</v>
      </c>
      <c r="F162" s="118" t="s">
        <v>152</v>
      </c>
      <c r="G162" s="70" t="s">
        <v>412</v>
      </c>
      <c r="H162" s="59">
        <f t="shared" si="61"/>
        <v>7405.5919999999996</v>
      </c>
      <c r="I162" s="157">
        <f>I165</f>
        <v>0</v>
      </c>
      <c r="J162" s="157">
        <f>J165</f>
        <v>0</v>
      </c>
      <c r="K162" s="157">
        <f>K165</f>
        <v>6167.4449999999997</v>
      </c>
      <c r="L162" s="157">
        <f>L165</f>
        <v>1238.1469999999999</v>
      </c>
      <c r="N162" s="132"/>
      <c r="O162" s="132"/>
      <c r="P162" s="132"/>
      <c r="Q162" s="132"/>
      <c r="R162" s="132"/>
      <c r="S162" s="132"/>
      <c r="T162" s="134" t="s">
        <v>153</v>
      </c>
    </row>
    <row r="163" spans="3:21" ht="12" customHeight="1">
      <c r="C163" s="60"/>
      <c r="D163" s="117" t="s">
        <v>413</v>
      </c>
      <c r="E163" s="128" t="s">
        <v>414</v>
      </c>
      <c r="F163" s="118" t="s">
        <v>346</v>
      </c>
      <c r="G163" s="70" t="s">
        <v>415</v>
      </c>
      <c r="H163" s="59">
        <f t="shared" si="61"/>
        <v>10.591000000000001</v>
      </c>
      <c r="I163" s="158"/>
      <c r="J163" s="158"/>
      <c r="K163" s="158">
        <v>8.81</v>
      </c>
      <c r="L163" s="158">
        <v>1.7809999999999999</v>
      </c>
      <c r="N163" s="132"/>
      <c r="O163" s="132"/>
      <c r="P163" s="132"/>
      <c r="Q163" s="132"/>
      <c r="R163" s="132"/>
      <c r="S163" s="132"/>
      <c r="T163" s="134" t="s">
        <v>153</v>
      </c>
    </row>
    <row r="164" spans="3:21" ht="12" customHeight="1">
      <c r="C164" s="60"/>
      <c r="D164" s="117" t="s">
        <v>416</v>
      </c>
      <c r="E164" s="129" t="s">
        <v>417</v>
      </c>
      <c r="F164" s="118" t="s">
        <v>346</v>
      </c>
      <c r="G164" s="70" t="s">
        <v>418</v>
      </c>
      <c r="H164" s="59">
        <f t="shared" si="61"/>
        <v>0</v>
      </c>
      <c r="I164" s="158"/>
      <c r="J164" s="158"/>
      <c r="K164" s="158"/>
      <c r="L164" s="158"/>
      <c r="N164" s="132"/>
      <c r="O164" s="132"/>
      <c r="P164" s="132"/>
      <c r="Q164" s="132"/>
      <c r="R164" s="132"/>
      <c r="S164" s="132"/>
      <c r="T164" s="134" t="s">
        <v>153</v>
      </c>
    </row>
    <row r="165" spans="3:21" ht="12" customHeight="1">
      <c r="C165" s="60"/>
      <c r="D165" s="117" t="s">
        <v>419</v>
      </c>
      <c r="E165" s="128" t="s">
        <v>420</v>
      </c>
      <c r="F165" s="118" t="s">
        <v>152</v>
      </c>
      <c r="G165" s="70" t="s">
        <v>421</v>
      </c>
      <c r="H165" s="59">
        <f t="shared" si="61"/>
        <v>7405.5919999999996</v>
      </c>
      <c r="I165" s="158"/>
      <c r="J165" s="158"/>
      <c r="K165" s="158">
        <v>6167.4449999999997</v>
      </c>
      <c r="L165" s="158">
        <v>1238.1469999999999</v>
      </c>
      <c r="N165" s="132"/>
      <c r="O165" s="132"/>
      <c r="P165" s="132"/>
      <c r="Q165" s="132"/>
      <c r="R165" s="132"/>
      <c r="S165" s="132"/>
      <c r="T165" s="134" t="s">
        <v>153</v>
      </c>
    </row>
    <row r="166" spans="3:21" ht="12" customHeight="1">
      <c r="C166" s="60"/>
      <c r="D166" s="71" t="s">
        <v>315</v>
      </c>
      <c r="E166" s="125" t="s">
        <v>422</v>
      </c>
      <c r="F166" s="126" t="s">
        <v>152</v>
      </c>
      <c r="G166" s="126" t="s">
        <v>423</v>
      </c>
      <c r="H166" s="59">
        <f t="shared" si="61"/>
        <v>667270.8949999999</v>
      </c>
      <c r="I166" s="157">
        <f>SUM(I167,I183)</f>
        <v>1929.182</v>
      </c>
      <c r="J166" s="157">
        <f>SUM(J167,J183)</f>
        <v>0</v>
      </c>
      <c r="K166" s="157">
        <f>SUM(K167,K183)</f>
        <v>132411.25599999999</v>
      </c>
      <c r="L166" s="157">
        <f>SUM(L167,L183)</f>
        <v>532930.45699999994</v>
      </c>
      <c r="N166" s="132"/>
      <c r="O166" s="132"/>
      <c r="P166" s="132"/>
      <c r="Q166" s="132"/>
      <c r="R166" s="132"/>
      <c r="S166" s="132"/>
      <c r="T166" s="134" t="s">
        <v>153</v>
      </c>
    </row>
    <row r="167" spans="3:21" ht="12" customHeight="1">
      <c r="C167" s="60"/>
      <c r="D167" s="117" t="s">
        <v>424</v>
      </c>
      <c r="E167" s="127" t="s">
        <v>425</v>
      </c>
      <c r="F167" s="118" t="s">
        <v>152</v>
      </c>
      <c r="G167" s="70" t="s">
        <v>426</v>
      </c>
      <c r="H167" s="59">
        <f t="shared" si="61"/>
        <v>667270.8949999999</v>
      </c>
      <c r="I167" s="157">
        <f>SUM(I168:I169)</f>
        <v>1929.182</v>
      </c>
      <c r="J167" s="157">
        <f>SUM(J168:J169)</f>
        <v>0</v>
      </c>
      <c r="K167" s="157">
        <f>SUM(K168:K169)</f>
        <v>132411.25599999999</v>
      </c>
      <c r="L167" s="157">
        <f>SUM(L168:L169)</f>
        <v>532930.45699999994</v>
      </c>
      <c r="N167" s="132"/>
      <c r="O167" s="132"/>
      <c r="P167" s="132"/>
      <c r="Q167" s="132"/>
      <c r="R167" s="132"/>
      <c r="S167" s="132"/>
      <c r="T167" s="134" t="s">
        <v>153</v>
      </c>
    </row>
    <row r="168" spans="3:21" ht="12" customHeight="1">
      <c r="C168" s="60"/>
      <c r="D168" s="117" t="s">
        <v>427</v>
      </c>
      <c r="E168" s="128" t="s">
        <v>428</v>
      </c>
      <c r="F168" s="118" t="s">
        <v>152</v>
      </c>
      <c r="G168" s="70" t="s">
        <v>429</v>
      </c>
      <c r="H168" s="59">
        <f t="shared" si="61"/>
        <v>188421.326</v>
      </c>
      <c r="I168" s="158">
        <v>1513.502</v>
      </c>
      <c r="J168" s="158"/>
      <c r="K168" s="158">
        <v>111531.264</v>
      </c>
      <c r="L168" s="158">
        <v>75376.56</v>
      </c>
      <c r="N168" s="132"/>
      <c r="O168" s="132"/>
      <c r="P168" s="132"/>
      <c r="Q168" s="132"/>
      <c r="R168" s="132"/>
      <c r="S168" s="132"/>
      <c r="T168" s="134" t="s">
        <v>153</v>
      </c>
    </row>
    <row r="169" spans="3:21" ht="12" customHeight="1">
      <c r="C169" s="60"/>
      <c r="D169" s="117" t="s">
        <v>430</v>
      </c>
      <c r="E169" s="128" t="s">
        <v>431</v>
      </c>
      <c r="F169" s="118" t="s">
        <v>152</v>
      </c>
      <c r="G169" s="70" t="s">
        <v>432</v>
      </c>
      <c r="H169" s="59">
        <f t="shared" si="61"/>
        <v>478849.56899999996</v>
      </c>
      <c r="I169" s="157">
        <f>SUM(I170,I173,I176,I179:I182)</f>
        <v>415.68</v>
      </c>
      <c r="J169" s="157">
        <f>SUM(J170,J173,J176,J179:J182)</f>
        <v>0</v>
      </c>
      <c r="K169" s="157">
        <f>SUM(K170,K173,K176,K179:K182)</f>
        <v>20879.991999999998</v>
      </c>
      <c r="L169" s="157">
        <f>SUM(L170,L173,L176,L179:L182)</f>
        <v>457553.89699999994</v>
      </c>
      <c r="N169" s="132"/>
      <c r="O169" s="132"/>
      <c r="P169" s="132"/>
      <c r="Q169" s="132"/>
      <c r="R169" s="132"/>
      <c r="S169" s="132"/>
      <c r="T169" s="134" t="s">
        <v>153</v>
      </c>
    </row>
    <row r="170" spans="3:21" ht="36" customHeight="1">
      <c r="C170" s="60"/>
      <c r="D170" s="117" t="s">
        <v>433</v>
      </c>
      <c r="E170" s="129" t="s">
        <v>434</v>
      </c>
      <c r="F170" s="118" t="s">
        <v>152</v>
      </c>
      <c r="G170" s="70" t="s">
        <v>435</v>
      </c>
      <c r="H170" s="59">
        <f t="shared" si="61"/>
        <v>243143.19699999999</v>
      </c>
      <c r="I170" s="157">
        <f>SUM(I171:I172)</f>
        <v>0</v>
      </c>
      <c r="J170" s="157">
        <f>SUM(J171:J172)</f>
        <v>0</v>
      </c>
      <c r="K170" s="157">
        <f>SUM(K171:K172)</f>
        <v>3862.136</v>
      </c>
      <c r="L170" s="157">
        <f>SUM(L171:L172)</f>
        <v>239281.06099999999</v>
      </c>
      <c r="N170" s="132"/>
      <c r="O170" s="132"/>
      <c r="P170" s="132"/>
      <c r="Q170" s="132"/>
      <c r="R170" s="132"/>
      <c r="S170" s="132"/>
      <c r="T170" s="134" t="s">
        <v>153</v>
      </c>
      <c r="U170" s="175"/>
    </row>
    <row r="171" spans="3:21" ht="12" customHeight="1">
      <c r="C171" s="60"/>
      <c r="D171" s="117" t="s">
        <v>436</v>
      </c>
      <c r="E171" s="130" t="s">
        <v>437</v>
      </c>
      <c r="F171" s="118" t="s">
        <v>152</v>
      </c>
      <c r="G171" s="70" t="s">
        <v>438</v>
      </c>
      <c r="H171" s="59">
        <f>SUM(I171:L171)</f>
        <v>243143.19699999999</v>
      </c>
      <c r="I171" s="158"/>
      <c r="J171" s="158"/>
      <c r="K171" s="188">
        <v>3862.136</v>
      </c>
      <c r="L171">
        <v>239281.06099999999</v>
      </c>
      <c r="N171" s="132"/>
      <c r="O171" s="132"/>
      <c r="P171" s="132"/>
      <c r="Q171" s="132"/>
      <c r="R171" s="132"/>
      <c r="S171" s="132"/>
      <c r="T171" s="134" t="s">
        <v>153</v>
      </c>
      <c r="U171" s="175"/>
    </row>
    <row r="172" spans="3:21" ht="12" customHeight="1">
      <c r="C172" s="60"/>
      <c r="D172" s="117" t="s">
        <v>439</v>
      </c>
      <c r="E172" s="130" t="s">
        <v>440</v>
      </c>
      <c r="F172" s="118" t="s">
        <v>152</v>
      </c>
      <c r="G172" s="70" t="s">
        <v>441</v>
      </c>
      <c r="H172" s="59">
        <f t="shared" si="61"/>
        <v>0</v>
      </c>
      <c r="I172" s="158"/>
      <c r="J172" s="158"/>
      <c r="K172" s="158"/>
      <c r="L172" s="182"/>
      <c r="N172" s="132"/>
      <c r="O172" s="132"/>
      <c r="P172" s="132"/>
      <c r="Q172" s="132"/>
      <c r="R172" s="132"/>
      <c r="S172" s="132"/>
      <c r="T172" s="134" t="s">
        <v>153</v>
      </c>
      <c r="U172" s="175"/>
    </row>
    <row r="173" spans="3:21" ht="36" customHeight="1">
      <c r="C173" s="60"/>
      <c r="D173" s="117" t="s">
        <v>442</v>
      </c>
      <c r="E173" s="129" t="s">
        <v>443</v>
      </c>
      <c r="F173" s="118" t="s">
        <v>152</v>
      </c>
      <c r="G173" s="70" t="s">
        <v>444</v>
      </c>
      <c r="H173" s="59">
        <f t="shared" si="61"/>
        <v>216529.00699999998</v>
      </c>
      <c r="I173" s="157">
        <f>SUM(I174:I175)</f>
        <v>0</v>
      </c>
      <c r="J173" s="157">
        <f>SUM(J174:J175)</f>
        <v>0</v>
      </c>
      <c r="K173" s="157">
        <f>SUM(K174:K175)</f>
        <v>8758.1479999999992</v>
      </c>
      <c r="L173" s="183">
        <f>SUM(L174:L175)</f>
        <v>207770.859</v>
      </c>
      <c r="N173" s="132"/>
      <c r="O173" s="132"/>
      <c r="P173" s="132"/>
      <c r="Q173" s="132"/>
      <c r="R173" s="132"/>
      <c r="S173" s="132"/>
      <c r="T173" s="134"/>
      <c r="U173" s="175"/>
    </row>
    <row r="174" spans="3:21" ht="12" customHeight="1">
      <c r="C174" s="60"/>
      <c r="D174" s="117" t="s">
        <v>445</v>
      </c>
      <c r="E174" s="130" t="s">
        <v>437</v>
      </c>
      <c r="F174" s="118" t="s">
        <v>152</v>
      </c>
      <c r="G174" s="70" t="s">
        <v>446</v>
      </c>
      <c r="H174" s="59">
        <f>SUM(I174:L174)</f>
        <v>216529.00699999998</v>
      </c>
      <c r="I174" s="158"/>
      <c r="J174" s="158"/>
      <c r="K174" s="188">
        <v>8758.1479999999992</v>
      </c>
      <c r="L174">
        <v>207770.859</v>
      </c>
      <c r="N174" s="132"/>
      <c r="O174" s="132"/>
      <c r="P174" s="132"/>
      <c r="Q174" s="132"/>
      <c r="R174" s="132"/>
      <c r="S174" s="132"/>
      <c r="T174" s="134"/>
      <c r="U174" s="175"/>
    </row>
    <row r="175" spans="3:21" ht="12" customHeight="1">
      <c r="C175" s="60"/>
      <c r="D175" s="117" t="s">
        <v>447</v>
      </c>
      <c r="E175" s="130" t="s">
        <v>440</v>
      </c>
      <c r="F175" s="118" t="s">
        <v>152</v>
      </c>
      <c r="G175" s="70" t="s">
        <v>448</v>
      </c>
      <c r="H175" s="59">
        <f t="shared" si="61"/>
        <v>0</v>
      </c>
      <c r="I175" s="158"/>
      <c r="J175" s="158"/>
      <c r="K175" s="158"/>
      <c r="L175" s="182"/>
      <c r="N175" s="132"/>
      <c r="O175" s="132"/>
      <c r="P175" s="132"/>
      <c r="Q175" s="132"/>
      <c r="R175" s="132"/>
      <c r="S175" s="132"/>
      <c r="T175" s="134"/>
      <c r="U175" s="175"/>
    </row>
    <row r="176" spans="3:21" ht="24" customHeight="1">
      <c r="C176" s="60"/>
      <c r="D176" s="117" t="s">
        <v>449</v>
      </c>
      <c r="E176" s="129" t="s">
        <v>450</v>
      </c>
      <c r="F176" s="118" t="s">
        <v>152</v>
      </c>
      <c r="G176" s="70" t="s">
        <v>451</v>
      </c>
      <c r="H176" s="59">
        <f t="shared" si="61"/>
        <v>8781.5130000000008</v>
      </c>
      <c r="I176" s="157">
        <f>SUM(I177:I178)</f>
        <v>0</v>
      </c>
      <c r="J176" s="157">
        <f>SUM(J177:J178)</f>
        <v>0</v>
      </c>
      <c r="K176" s="157">
        <f>SUM(K177:K178)</f>
        <v>0</v>
      </c>
      <c r="L176" s="183">
        <f>SUM(L177:L178)</f>
        <v>8781.5130000000008</v>
      </c>
      <c r="N176" s="132"/>
      <c r="O176" s="132"/>
      <c r="P176" s="132"/>
      <c r="Q176" s="132"/>
      <c r="R176" s="132"/>
      <c r="S176" s="132"/>
      <c r="T176" s="134"/>
      <c r="U176" s="175"/>
    </row>
    <row r="177" spans="3:21" ht="12" customHeight="1">
      <c r="C177" s="60"/>
      <c r="D177" s="117" t="s">
        <v>452</v>
      </c>
      <c r="E177" s="130" t="s">
        <v>437</v>
      </c>
      <c r="F177" s="118" t="s">
        <v>152</v>
      </c>
      <c r="G177" s="70" t="s">
        <v>453</v>
      </c>
      <c r="H177" s="59">
        <f>SUM(I177:L177)</f>
        <v>8781.5130000000008</v>
      </c>
      <c r="I177" s="158"/>
      <c r="J177" s="158"/>
      <c r="K177" s="188">
        <v>0</v>
      </c>
      <c r="L177">
        <v>8781.5130000000008</v>
      </c>
      <c r="N177" s="132"/>
      <c r="O177" s="132"/>
      <c r="P177" s="132"/>
      <c r="Q177" s="132"/>
      <c r="R177" s="132"/>
      <c r="S177" s="132"/>
      <c r="T177" s="134"/>
      <c r="U177" s="175"/>
    </row>
    <row r="178" spans="3:21" ht="12" customHeight="1">
      <c r="C178" s="60"/>
      <c r="D178" s="117" t="s">
        <v>454</v>
      </c>
      <c r="E178" s="130" t="s">
        <v>440</v>
      </c>
      <c r="F178" s="118" t="s">
        <v>152</v>
      </c>
      <c r="G178" s="70" t="s">
        <v>455</v>
      </c>
      <c r="H178" s="59">
        <f t="shared" si="61"/>
        <v>0</v>
      </c>
      <c r="I178" s="158"/>
      <c r="J178" s="158"/>
      <c r="K178" s="158"/>
      <c r="L178" s="182"/>
      <c r="N178" s="132"/>
      <c r="O178" s="132"/>
      <c r="P178" s="132"/>
      <c r="Q178" s="132"/>
      <c r="R178" s="132"/>
      <c r="S178" s="132"/>
      <c r="T178" s="134"/>
      <c r="U178" s="175"/>
    </row>
    <row r="179" spans="3:21" ht="12" customHeight="1">
      <c r="C179" s="60"/>
      <c r="D179" s="117" t="s">
        <v>456</v>
      </c>
      <c r="E179" s="129" t="s">
        <v>457</v>
      </c>
      <c r="F179" s="118" t="s">
        <v>152</v>
      </c>
      <c r="G179" s="70" t="s">
        <v>458</v>
      </c>
      <c r="H179" s="59">
        <f>SUM(I179:L179)</f>
        <v>1154.008</v>
      </c>
      <c r="I179" s="158"/>
      <c r="J179" s="158"/>
      <c r="K179" s="188">
        <v>704.52599999999995</v>
      </c>
      <c r="L179">
        <v>449.48200000000003</v>
      </c>
      <c r="N179" s="132"/>
      <c r="O179" s="132"/>
      <c r="P179" s="132"/>
      <c r="Q179" s="132"/>
      <c r="R179" s="132"/>
      <c r="S179" s="132"/>
      <c r="T179" s="134"/>
      <c r="U179" s="175"/>
    </row>
    <row r="180" spans="3:21" ht="12" customHeight="1">
      <c r="C180" s="60"/>
      <c r="D180" s="117" t="s">
        <v>459</v>
      </c>
      <c r="E180" s="129" t="s">
        <v>460</v>
      </c>
      <c r="F180" s="118" t="s">
        <v>152</v>
      </c>
      <c r="G180" s="70" t="s">
        <v>461</v>
      </c>
      <c r="H180" s="157">
        <f>SUM(I180:L180)</f>
        <v>1525.422</v>
      </c>
      <c r="I180" s="158"/>
      <c r="J180" s="158"/>
      <c r="K180" s="188">
        <v>813.6</v>
      </c>
      <c r="L180">
        <v>711.822</v>
      </c>
      <c r="M180"/>
      <c r="N180" s="132"/>
      <c r="O180" s="132"/>
      <c r="P180" s="132"/>
      <c r="Q180" s="132"/>
      <c r="R180" s="132"/>
      <c r="S180" s="132"/>
      <c r="T180" s="134"/>
      <c r="U180" s="175"/>
    </row>
    <row r="181" spans="3:21" ht="36" customHeight="1">
      <c r="C181" s="60"/>
      <c r="D181" s="117" t="s">
        <v>462</v>
      </c>
      <c r="E181" s="129" t="s">
        <v>463</v>
      </c>
      <c r="F181" s="118" t="s">
        <v>152</v>
      </c>
      <c r="G181" s="70" t="s">
        <v>464</v>
      </c>
      <c r="H181" s="59">
        <f>SUM(I181:L181)</f>
        <v>699.2</v>
      </c>
      <c r="I181" s="188">
        <v>415.68</v>
      </c>
      <c r="J181" s="188"/>
      <c r="K181" s="188">
        <v>283.52</v>
      </c>
      <c r="L181"/>
      <c r="M181"/>
      <c r="N181" s="132"/>
      <c r="O181" s="132"/>
      <c r="P181" s="132"/>
      <c r="Q181" s="132"/>
      <c r="R181" s="132"/>
      <c r="S181" s="132"/>
      <c r="T181" s="134"/>
      <c r="U181" s="175"/>
    </row>
    <row r="182" spans="3:21" ht="24" customHeight="1">
      <c r="C182" s="60"/>
      <c r="D182" s="117" t="s">
        <v>465</v>
      </c>
      <c r="E182" s="129" t="s">
        <v>466</v>
      </c>
      <c r="F182" s="118" t="s">
        <v>152</v>
      </c>
      <c r="G182" s="70" t="s">
        <v>467</v>
      </c>
      <c r="H182" s="59">
        <f>SUM(I182:J182)</f>
        <v>0</v>
      </c>
      <c r="I182" s="158"/>
      <c r="J182" s="158"/>
      <c r="K182" s="188">
        <v>6458.0619999999999</v>
      </c>
      <c r="L182">
        <v>559.16</v>
      </c>
      <c r="M182"/>
      <c r="N182" s="132"/>
      <c r="O182" s="132"/>
      <c r="P182" s="132"/>
      <c r="Q182" s="132"/>
      <c r="R182" s="132"/>
      <c r="S182" s="132"/>
      <c r="T182" s="134"/>
      <c r="U182" s="175"/>
    </row>
    <row r="183" spans="3:21" ht="12" customHeight="1">
      <c r="C183" s="60"/>
      <c r="D183" s="117" t="s">
        <v>468</v>
      </c>
      <c r="E183" s="127" t="s">
        <v>469</v>
      </c>
      <c r="F183" s="118" t="s">
        <v>152</v>
      </c>
      <c r="G183" s="70" t="s">
        <v>470</v>
      </c>
      <c r="H183" s="59">
        <f t="shared" si="61"/>
        <v>0</v>
      </c>
      <c r="I183" s="157">
        <f>I186</f>
        <v>0</v>
      </c>
      <c r="J183" s="157">
        <f>J186</f>
        <v>0</v>
      </c>
      <c r="K183" s="157">
        <f>K186</f>
        <v>0</v>
      </c>
      <c r="L183" s="157">
        <f>L186</f>
        <v>0</v>
      </c>
      <c r="N183" s="132"/>
      <c r="O183" s="132"/>
      <c r="P183" s="132"/>
      <c r="Q183" s="132"/>
      <c r="R183" s="132"/>
      <c r="S183" s="132"/>
      <c r="T183" s="134"/>
    </row>
    <row r="184" spans="3:21" ht="12" customHeight="1">
      <c r="C184" s="60"/>
      <c r="D184" s="117" t="s">
        <v>471</v>
      </c>
      <c r="E184" s="128" t="s">
        <v>414</v>
      </c>
      <c r="F184" s="118" t="s">
        <v>346</v>
      </c>
      <c r="G184" s="70" t="s">
        <v>472</v>
      </c>
      <c r="H184" s="59">
        <f t="shared" si="61"/>
        <v>0</v>
      </c>
      <c r="I184" s="158"/>
      <c r="J184" s="158"/>
      <c r="K184" s="158"/>
      <c r="L184" s="158"/>
      <c r="N184" s="132"/>
      <c r="O184" s="132"/>
      <c r="P184" s="132"/>
      <c r="Q184" s="132"/>
      <c r="R184" s="132"/>
      <c r="S184" s="132"/>
      <c r="T184" s="134"/>
    </row>
    <row r="185" spans="3:21" ht="12" customHeight="1">
      <c r="C185" s="60"/>
      <c r="D185" s="117" t="s">
        <v>473</v>
      </c>
      <c r="E185" s="129" t="s">
        <v>417</v>
      </c>
      <c r="F185" s="118" t="s">
        <v>346</v>
      </c>
      <c r="G185" s="70" t="s">
        <v>474</v>
      </c>
      <c r="H185" s="59">
        <f t="shared" si="61"/>
        <v>0</v>
      </c>
      <c r="I185" s="158"/>
      <c r="J185" s="158"/>
      <c r="K185" s="158"/>
      <c r="L185" s="158"/>
      <c r="N185" s="132"/>
      <c r="O185" s="132"/>
      <c r="P185" s="132"/>
      <c r="Q185" s="132"/>
      <c r="R185" s="132"/>
      <c r="S185" s="132"/>
      <c r="T185" s="134" t="s">
        <v>153</v>
      </c>
    </row>
    <row r="186" spans="3:21" ht="12" customHeight="1">
      <c r="C186" s="60"/>
      <c r="D186" s="117" t="s">
        <v>475</v>
      </c>
      <c r="E186" s="128" t="s">
        <v>420</v>
      </c>
      <c r="F186" s="118" t="s">
        <v>152</v>
      </c>
      <c r="G186" s="70" t="s">
        <v>476</v>
      </c>
      <c r="H186" s="59">
        <f t="shared" si="61"/>
        <v>0</v>
      </c>
      <c r="I186" s="158"/>
      <c r="J186" s="158"/>
      <c r="K186" s="158"/>
      <c r="L186" s="158"/>
      <c r="N186" s="132"/>
      <c r="O186" s="132"/>
      <c r="P186" s="132"/>
      <c r="Q186" s="132"/>
      <c r="R186" s="132"/>
      <c r="S186" s="132"/>
      <c r="T186" s="134" t="s">
        <v>153</v>
      </c>
    </row>
    <row r="187" spans="3:21" ht="12" customHeight="1">
      <c r="C187" s="60"/>
      <c r="D187" s="71" t="s">
        <v>318</v>
      </c>
      <c r="E187" s="125" t="s">
        <v>477</v>
      </c>
      <c r="F187" s="126" t="s">
        <v>152</v>
      </c>
      <c r="G187" s="126" t="s">
        <v>478</v>
      </c>
      <c r="H187" s="59">
        <f t="shared" si="61"/>
        <v>48235.998</v>
      </c>
      <c r="I187" s="157">
        <f>SUM(I188,I189)</f>
        <v>0</v>
      </c>
      <c r="J187" s="157">
        <f>SUM(J188,J189)</f>
        <v>0</v>
      </c>
      <c r="K187" s="157">
        <f>SUM(K188,K189)</f>
        <v>48235.998</v>
      </c>
      <c r="L187" s="157">
        <f>SUM(L188,L189)</f>
        <v>0</v>
      </c>
      <c r="N187" s="132"/>
      <c r="O187" s="132"/>
      <c r="P187" s="132"/>
      <c r="Q187" s="132"/>
      <c r="R187" s="132"/>
      <c r="S187" s="132"/>
      <c r="T187" s="134" t="s">
        <v>153</v>
      </c>
    </row>
    <row r="188" spans="3:21" ht="12" customHeight="1">
      <c r="C188" s="60"/>
      <c r="D188" s="117" t="s">
        <v>479</v>
      </c>
      <c r="E188" s="127" t="s">
        <v>408</v>
      </c>
      <c r="F188" s="118" t="s">
        <v>152</v>
      </c>
      <c r="G188" s="70" t="s">
        <v>480</v>
      </c>
      <c r="H188" s="59">
        <f t="shared" si="61"/>
        <v>0</v>
      </c>
      <c r="I188" s="158"/>
      <c r="J188" s="158"/>
      <c r="K188" s="158"/>
      <c r="L188" s="158"/>
      <c r="N188" s="132"/>
      <c r="O188" s="132"/>
      <c r="P188" s="132"/>
      <c r="Q188" s="132"/>
      <c r="R188" s="132"/>
      <c r="S188" s="132"/>
      <c r="T188" s="134" t="s">
        <v>153</v>
      </c>
    </row>
    <row r="189" spans="3:21" ht="12" customHeight="1">
      <c r="C189" s="60"/>
      <c r="D189" s="117" t="s">
        <v>481</v>
      </c>
      <c r="E189" s="127" t="s">
        <v>411</v>
      </c>
      <c r="F189" s="118" t="s">
        <v>152</v>
      </c>
      <c r="G189" s="70" t="s">
        <v>482</v>
      </c>
      <c r="H189" s="59">
        <f t="shared" si="61"/>
        <v>48235.998</v>
      </c>
      <c r="I189" s="157">
        <f>I191</f>
        <v>0</v>
      </c>
      <c r="J189" s="157">
        <f>J191</f>
        <v>0</v>
      </c>
      <c r="K189" s="157">
        <f>K191</f>
        <v>48235.998</v>
      </c>
      <c r="L189" s="157">
        <f>L191</f>
        <v>0</v>
      </c>
      <c r="N189" s="132"/>
      <c r="O189" s="132"/>
      <c r="P189" s="132"/>
      <c r="Q189" s="132"/>
      <c r="R189" s="132"/>
      <c r="S189" s="132"/>
      <c r="T189" s="134" t="s">
        <v>153</v>
      </c>
    </row>
    <row r="190" spans="3:21" ht="12" customHeight="1">
      <c r="C190" s="60"/>
      <c r="D190" s="117" t="s">
        <v>483</v>
      </c>
      <c r="E190" s="128" t="s">
        <v>484</v>
      </c>
      <c r="F190" s="118" t="s">
        <v>346</v>
      </c>
      <c r="G190" s="70" t="s">
        <v>485</v>
      </c>
      <c r="H190" s="59">
        <f t="shared" si="61"/>
        <v>10.933</v>
      </c>
      <c r="I190" s="158"/>
      <c r="J190" s="158"/>
      <c r="K190" s="158">
        <v>10.933</v>
      </c>
      <c r="L190" s="158"/>
      <c r="N190" s="132"/>
      <c r="O190" s="132"/>
      <c r="P190" s="132"/>
      <c r="Q190" s="132"/>
      <c r="R190" s="132"/>
      <c r="S190" s="132"/>
      <c r="T190" s="134" t="s">
        <v>153</v>
      </c>
    </row>
    <row r="191" spans="3:21" ht="12" customHeight="1">
      <c r="C191" s="60"/>
      <c r="D191" s="117" t="s">
        <v>486</v>
      </c>
      <c r="E191" s="128" t="s">
        <v>420</v>
      </c>
      <c r="F191" s="118" t="s">
        <v>152</v>
      </c>
      <c r="G191" s="70" t="s">
        <v>487</v>
      </c>
      <c r="H191" s="59">
        <f t="shared" si="61"/>
        <v>48235.998</v>
      </c>
      <c r="I191" s="158"/>
      <c r="J191" s="158"/>
      <c r="K191" s="158">
        <v>48235.998</v>
      </c>
      <c r="L191" s="158"/>
      <c r="N191" s="132"/>
      <c r="O191" s="132"/>
      <c r="P191" s="132"/>
      <c r="Q191" s="132"/>
      <c r="R191" s="132"/>
      <c r="S191" s="132"/>
      <c r="T191" s="134" t="s">
        <v>153</v>
      </c>
    </row>
    <row r="192" spans="3:21" ht="18" customHeight="1">
      <c r="C192" s="60"/>
      <c r="D192" s="216" t="s">
        <v>488</v>
      </c>
      <c r="E192" s="217"/>
      <c r="F192" s="217"/>
      <c r="G192" s="142"/>
      <c r="H192" s="140"/>
      <c r="I192" s="186"/>
      <c r="J192" s="186"/>
      <c r="K192" s="186"/>
      <c r="L192" s="187"/>
      <c r="N192" s="132"/>
      <c r="O192" s="132"/>
      <c r="P192" s="132"/>
      <c r="Q192" s="132"/>
      <c r="R192" s="132"/>
      <c r="S192" s="132"/>
      <c r="T192" s="132"/>
    </row>
    <row r="193" spans="3:21" ht="24" customHeight="1">
      <c r="C193" s="60"/>
      <c r="D193" s="71" t="s">
        <v>319</v>
      </c>
      <c r="E193" s="125" t="s">
        <v>489</v>
      </c>
      <c r="F193" s="126" t="s">
        <v>490</v>
      </c>
      <c r="G193" s="126" t="s">
        <v>491</v>
      </c>
      <c r="H193" s="59">
        <f t="shared" ref="H193:H213" si="62">SUM(I193:L193)</f>
        <v>801019.67619999987</v>
      </c>
      <c r="I193" s="157">
        <f>SUM(I194:I195)</f>
        <v>0</v>
      </c>
      <c r="J193" s="157">
        <f>SUM(J194:J195)</f>
        <v>0</v>
      </c>
      <c r="K193" s="157">
        <f>SUM(K194:K195)</f>
        <v>556847.42607999989</v>
      </c>
      <c r="L193" s="157">
        <f>SUM(L194:L195)</f>
        <v>244172.25012000001</v>
      </c>
      <c r="N193" s="132"/>
      <c r="O193" s="132"/>
      <c r="P193" s="132"/>
      <c r="Q193" s="132"/>
      <c r="R193" s="132"/>
      <c r="S193" s="132"/>
      <c r="T193" s="134" t="s">
        <v>153</v>
      </c>
    </row>
    <row r="194" spans="3:21" ht="12" customHeight="1">
      <c r="C194" s="60"/>
      <c r="D194" s="117" t="s">
        <v>492</v>
      </c>
      <c r="E194" s="127" t="s">
        <v>408</v>
      </c>
      <c r="F194" s="118" t="s">
        <v>490</v>
      </c>
      <c r="G194" s="70" t="s">
        <v>493</v>
      </c>
      <c r="H194" s="59">
        <f t="shared" si="62"/>
        <v>773727.38870000001</v>
      </c>
      <c r="I194" s="158">
        <v>0</v>
      </c>
      <c r="J194" s="158">
        <v>0</v>
      </c>
      <c r="K194" s="158">
        <v>535100.93999999994</v>
      </c>
      <c r="L194" s="158">
        <v>238626.44870000001</v>
      </c>
      <c r="N194" s="132"/>
      <c r="O194" s="132"/>
      <c r="P194" s="132"/>
      <c r="Q194" s="132"/>
      <c r="R194" s="132"/>
      <c r="S194" s="132"/>
      <c r="T194" s="134" t="s">
        <v>153</v>
      </c>
      <c r="U194" s="180"/>
    </row>
    <row r="195" spans="3:21" ht="12" customHeight="1">
      <c r="C195" s="60"/>
      <c r="D195" s="117" t="s">
        <v>494</v>
      </c>
      <c r="E195" s="127" t="s">
        <v>411</v>
      </c>
      <c r="F195" s="118" t="s">
        <v>490</v>
      </c>
      <c r="G195" s="70" t="s">
        <v>495</v>
      </c>
      <c r="H195" s="59">
        <f t="shared" si="62"/>
        <v>27292.287499999999</v>
      </c>
      <c r="I195" s="157">
        <f>SUM(I196,I198)</f>
        <v>0</v>
      </c>
      <c r="J195" s="157">
        <f>SUM(J196,J198)</f>
        <v>0</v>
      </c>
      <c r="K195" s="157">
        <f>SUM(K196,K198)</f>
        <v>21746.486079999999</v>
      </c>
      <c r="L195" s="157">
        <f>SUM(L196,L198)</f>
        <v>5545.8014199999998</v>
      </c>
      <c r="N195" s="132"/>
      <c r="O195" s="132"/>
      <c r="P195" s="132"/>
      <c r="Q195" s="132"/>
      <c r="R195" s="132"/>
      <c r="S195" s="132"/>
      <c r="T195" s="134" t="s">
        <v>153</v>
      </c>
    </row>
    <row r="196" spans="3:21" ht="12" customHeight="1">
      <c r="C196" s="60"/>
      <c r="D196" s="117" t="s">
        <v>496</v>
      </c>
      <c r="E196" s="128" t="s">
        <v>414</v>
      </c>
      <c r="F196" s="118" t="s">
        <v>490</v>
      </c>
      <c r="G196" s="70" t="s">
        <v>497</v>
      </c>
      <c r="H196" s="59">
        <f t="shared" si="62"/>
        <v>22227.935170000001</v>
      </c>
      <c r="I196" s="158">
        <v>0</v>
      </c>
      <c r="J196" s="158">
        <v>0</v>
      </c>
      <c r="K196" s="158">
        <v>18254.947179999999</v>
      </c>
      <c r="L196" s="158">
        <v>3972.9879900000001</v>
      </c>
      <c r="N196" s="132"/>
      <c r="O196" s="132"/>
      <c r="P196" s="132"/>
      <c r="Q196" s="132"/>
      <c r="R196" s="132"/>
      <c r="S196" s="132"/>
      <c r="T196" s="134" t="s">
        <v>153</v>
      </c>
    </row>
    <row r="197" spans="3:21" ht="12" customHeight="1">
      <c r="C197" s="60"/>
      <c r="D197" s="117" t="s">
        <v>498</v>
      </c>
      <c r="E197" s="129" t="s">
        <v>499</v>
      </c>
      <c r="F197" s="118" t="s">
        <v>490</v>
      </c>
      <c r="G197" s="70" t="s">
        <v>500</v>
      </c>
      <c r="H197" s="59">
        <f t="shared" si="62"/>
        <v>0</v>
      </c>
      <c r="I197" s="158">
        <v>0</v>
      </c>
      <c r="J197" s="158">
        <v>0</v>
      </c>
      <c r="K197" s="158">
        <v>0</v>
      </c>
      <c r="L197" s="158">
        <v>0</v>
      </c>
      <c r="N197" s="132"/>
      <c r="O197" s="132"/>
      <c r="P197" s="132"/>
      <c r="Q197" s="132"/>
      <c r="R197" s="132"/>
      <c r="S197" s="132"/>
      <c r="T197" s="134" t="s">
        <v>153</v>
      </c>
    </row>
    <row r="198" spans="3:21" ht="12" customHeight="1">
      <c r="C198" s="60"/>
      <c r="D198" s="117" t="s">
        <v>501</v>
      </c>
      <c r="E198" s="128" t="s">
        <v>420</v>
      </c>
      <c r="F198" s="118" t="s">
        <v>490</v>
      </c>
      <c r="G198" s="70" t="s">
        <v>502</v>
      </c>
      <c r="H198" s="59">
        <f t="shared" si="62"/>
        <v>5064.3523300000006</v>
      </c>
      <c r="I198" s="158">
        <v>0</v>
      </c>
      <c r="J198" s="158">
        <v>0</v>
      </c>
      <c r="K198" s="158">
        <v>3491.5389000000005</v>
      </c>
      <c r="L198" s="158">
        <v>1572.8134300000002</v>
      </c>
      <c r="N198" s="132"/>
      <c r="O198" s="132"/>
      <c r="P198" s="132"/>
      <c r="Q198" s="132"/>
      <c r="R198" s="132"/>
      <c r="S198" s="132"/>
      <c r="T198" s="134" t="s">
        <v>153</v>
      </c>
    </row>
    <row r="199" spans="3:21" ht="12" customHeight="1">
      <c r="C199" s="60"/>
      <c r="D199" s="71" t="s">
        <v>321</v>
      </c>
      <c r="E199" s="125" t="s">
        <v>503</v>
      </c>
      <c r="F199" s="126" t="s">
        <v>490</v>
      </c>
      <c r="G199" s="126" t="s">
        <v>504</v>
      </c>
      <c r="H199" s="59">
        <f t="shared" si="62"/>
        <v>350189.103588784</v>
      </c>
      <c r="I199" s="157">
        <f>SUM(I200,I205)</f>
        <v>1012.4497400000002</v>
      </c>
      <c r="J199" s="157">
        <f>SUM(J200,J205)</f>
        <v>0</v>
      </c>
      <c r="K199" s="157">
        <f>SUM(K200,K205)</f>
        <v>69490.48659</v>
      </c>
      <c r="L199" s="157">
        <f>SUM(L200,L205)</f>
        <v>279686.167258784</v>
      </c>
      <c r="N199" s="132"/>
      <c r="O199" s="132"/>
      <c r="P199" s="132"/>
      <c r="Q199" s="132"/>
      <c r="R199" s="132"/>
      <c r="S199" s="132"/>
      <c r="T199" s="134" t="s">
        <v>153</v>
      </c>
    </row>
    <row r="200" spans="3:21" ht="12" customHeight="1">
      <c r="C200" s="60"/>
      <c r="D200" s="117" t="s">
        <v>505</v>
      </c>
      <c r="E200" s="127" t="s">
        <v>408</v>
      </c>
      <c r="F200" s="118" t="s">
        <v>490</v>
      </c>
      <c r="G200" s="70" t="s">
        <v>506</v>
      </c>
      <c r="H200" s="59">
        <f t="shared" si="62"/>
        <v>350189.103588784</v>
      </c>
      <c r="I200" s="157">
        <f>SUM(I201:I202)</f>
        <v>1012.4497400000002</v>
      </c>
      <c r="J200" s="157">
        <f>SUM(J201:J202)</f>
        <v>0</v>
      </c>
      <c r="K200" s="157">
        <f>SUM(K201:K202)</f>
        <v>69490.48659</v>
      </c>
      <c r="L200" s="157">
        <f>SUM(L201:L202)</f>
        <v>279686.167258784</v>
      </c>
      <c r="N200" s="132"/>
      <c r="O200" s="132"/>
      <c r="P200" s="132"/>
      <c r="Q200" s="132"/>
      <c r="R200" s="132"/>
      <c r="S200" s="132"/>
      <c r="T200" s="134" t="s">
        <v>153</v>
      </c>
    </row>
    <row r="201" spans="3:21" ht="12" customHeight="1">
      <c r="C201" s="60"/>
      <c r="D201" s="117" t="s">
        <v>507</v>
      </c>
      <c r="E201" s="128" t="s">
        <v>428</v>
      </c>
      <c r="F201" s="118" t="s">
        <v>490</v>
      </c>
      <c r="G201" s="70" t="s">
        <v>508</v>
      </c>
      <c r="H201" s="59">
        <f t="shared" si="62"/>
        <v>98885.018199999991</v>
      </c>
      <c r="I201" s="158">
        <v>794.29721000000018</v>
      </c>
      <c r="J201" s="158">
        <v>0</v>
      </c>
      <c r="K201" s="158">
        <v>58532.49927</v>
      </c>
      <c r="L201" s="158">
        <v>39558.221720000001</v>
      </c>
      <c r="N201" s="132"/>
      <c r="O201" s="132"/>
      <c r="P201" s="132"/>
      <c r="Q201" s="132"/>
      <c r="R201" s="132"/>
      <c r="S201" s="132"/>
      <c r="T201" s="134" t="s">
        <v>153</v>
      </c>
    </row>
    <row r="202" spans="3:21" ht="12" customHeight="1">
      <c r="C202" s="60"/>
      <c r="D202" s="117" t="s">
        <v>509</v>
      </c>
      <c r="E202" s="128" t="s">
        <v>431</v>
      </c>
      <c r="F202" s="118" t="s">
        <v>490</v>
      </c>
      <c r="G202" s="70" t="s">
        <v>510</v>
      </c>
      <c r="H202" s="59">
        <f t="shared" si="62"/>
        <v>251304.08538878401</v>
      </c>
      <c r="I202" s="157">
        <f>SUM(I203:I204)</f>
        <v>218.15253000000001</v>
      </c>
      <c r="J202" s="157">
        <f>SUM(J203:J204)</f>
        <v>0</v>
      </c>
      <c r="K202" s="157">
        <f>SUM(K203:K204)</f>
        <v>10957.987319999998</v>
      </c>
      <c r="L202" s="157">
        <f>SUM(L203:L204)</f>
        <v>240127.945538784</v>
      </c>
      <c r="N202" s="132"/>
      <c r="O202" s="132"/>
      <c r="P202" s="132"/>
      <c r="Q202" s="132"/>
      <c r="R202" s="132"/>
      <c r="S202" s="132"/>
      <c r="T202" s="134" t="s">
        <v>153</v>
      </c>
    </row>
    <row r="203" spans="3:21" ht="12" customHeight="1">
      <c r="C203" s="60"/>
      <c r="D203" s="117" t="s">
        <v>511</v>
      </c>
      <c r="E203" s="129" t="s">
        <v>437</v>
      </c>
      <c r="F203" s="118" t="s">
        <v>490</v>
      </c>
      <c r="G203" s="70" t="s">
        <v>512</v>
      </c>
      <c r="H203" s="59">
        <f t="shared" si="62"/>
        <v>251304.08538878401</v>
      </c>
      <c r="I203" s="158">
        <v>218.15253000000001</v>
      </c>
      <c r="J203" s="158">
        <v>0</v>
      </c>
      <c r="K203" s="158">
        <v>10957.987319999998</v>
      </c>
      <c r="L203" s="158">
        <v>240127.945538784</v>
      </c>
      <c r="N203" s="132"/>
      <c r="O203" s="132"/>
      <c r="P203" s="132"/>
      <c r="Q203" s="132"/>
      <c r="R203" s="132"/>
      <c r="S203" s="132"/>
      <c r="T203" s="134" t="s">
        <v>153</v>
      </c>
    </row>
    <row r="204" spans="3:21" ht="12" customHeight="1">
      <c r="C204" s="60"/>
      <c r="D204" s="117" t="s">
        <v>513</v>
      </c>
      <c r="E204" s="129" t="s">
        <v>514</v>
      </c>
      <c r="F204" s="118" t="s">
        <v>490</v>
      </c>
      <c r="G204" s="70" t="s">
        <v>515</v>
      </c>
      <c r="H204" s="59">
        <f t="shared" si="62"/>
        <v>0</v>
      </c>
      <c r="I204" s="158"/>
      <c r="J204" s="158"/>
      <c r="K204" s="158"/>
      <c r="L204" s="158"/>
      <c r="N204" s="132"/>
      <c r="O204" s="132"/>
      <c r="P204" s="132"/>
      <c r="Q204" s="132"/>
      <c r="R204" s="132"/>
      <c r="S204" s="132"/>
      <c r="T204" s="134" t="s">
        <v>153</v>
      </c>
    </row>
    <row r="205" spans="3:21" ht="12" customHeight="1">
      <c r="C205" s="60"/>
      <c r="D205" s="117" t="s">
        <v>516</v>
      </c>
      <c r="E205" s="127" t="s">
        <v>469</v>
      </c>
      <c r="F205" s="118" t="s">
        <v>490</v>
      </c>
      <c r="G205" s="70" t="s">
        <v>517</v>
      </c>
      <c r="H205" s="59">
        <f t="shared" si="62"/>
        <v>0</v>
      </c>
      <c r="I205" s="157">
        <f>SUM(I206,I208)</f>
        <v>0</v>
      </c>
      <c r="J205" s="157">
        <f>SUM(J206,J208)</f>
        <v>0</v>
      </c>
      <c r="K205" s="157">
        <f>SUM(K206,K208)</f>
        <v>0</v>
      </c>
      <c r="L205" s="157">
        <f>SUM(L206,L208)</f>
        <v>0</v>
      </c>
      <c r="N205" s="132"/>
      <c r="O205" s="132"/>
      <c r="P205" s="132"/>
      <c r="Q205" s="132"/>
      <c r="R205" s="132"/>
      <c r="S205" s="132"/>
      <c r="T205" s="134" t="s">
        <v>153</v>
      </c>
    </row>
    <row r="206" spans="3:21" ht="12" customHeight="1">
      <c r="C206" s="60"/>
      <c r="D206" s="117" t="s">
        <v>518</v>
      </c>
      <c r="E206" s="128" t="s">
        <v>414</v>
      </c>
      <c r="F206" s="118" t="s">
        <v>490</v>
      </c>
      <c r="G206" s="70" t="s">
        <v>519</v>
      </c>
      <c r="H206" s="59">
        <f t="shared" si="62"/>
        <v>0</v>
      </c>
      <c r="I206" s="158"/>
      <c r="J206" s="158"/>
      <c r="K206" s="158"/>
      <c r="L206" s="158"/>
      <c r="N206" s="132"/>
      <c r="O206" s="132"/>
      <c r="P206" s="132"/>
      <c r="Q206" s="132"/>
      <c r="R206" s="132"/>
      <c r="S206" s="132"/>
      <c r="T206" s="134" t="s">
        <v>153</v>
      </c>
    </row>
    <row r="207" spans="3:21" ht="12" customHeight="1">
      <c r="C207" s="60"/>
      <c r="D207" s="117" t="s">
        <v>520</v>
      </c>
      <c r="E207" s="129" t="s">
        <v>499</v>
      </c>
      <c r="F207" s="118" t="s">
        <v>490</v>
      </c>
      <c r="G207" s="70" t="s">
        <v>521</v>
      </c>
      <c r="H207" s="59">
        <f t="shared" si="62"/>
        <v>0</v>
      </c>
      <c r="I207" s="158"/>
      <c r="J207" s="158"/>
      <c r="K207" s="158"/>
      <c r="L207" s="158"/>
      <c r="N207" s="132"/>
      <c r="O207" s="132"/>
      <c r="P207" s="132"/>
      <c r="Q207" s="132"/>
      <c r="R207" s="132"/>
      <c r="S207" s="132"/>
      <c r="T207" s="134" t="s">
        <v>153</v>
      </c>
    </row>
    <row r="208" spans="3:21" ht="12" customHeight="1">
      <c r="C208" s="60"/>
      <c r="D208" s="117" t="s">
        <v>522</v>
      </c>
      <c r="E208" s="128" t="s">
        <v>420</v>
      </c>
      <c r="F208" s="118" t="s">
        <v>490</v>
      </c>
      <c r="G208" s="70" t="s">
        <v>523</v>
      </c>
      <c r="H208" s="59">
        <f t="shared" si="62"/>
        <v>0</v>
      </c>
      <c r="I208" s="158"/>
      <c r="J208" s="158"/>
      <c r="K208" s="158"/>
      <c r="L208" s="158"/>
      <c r="N208" s="132"/>
      <c r="O208" s="132"/>
      <c r="P208" s="132"/>
      <c r="Q208" s="132"/>
      <c r="R208" s="132"/>
      <c r="S208" s="132"/>
      <c r="T208" s="134" t="s">
        <v>153</v>
      </c>
    </row>
    <row r="209" spans="1:20" ht="12" customHeight="1">
      <c r="C209" s="60"/>
      <c r="D209" s="71" t="s">
        <v>524</v>
      </c>
      <c r="E209" s="125" t="s">
        <v>525</v>
      </c>
      <c r="F209" s="126" t="s">
        <v>490</v>
      </c>
      <c r="G209" s="126" t="s">
        <v>526</v>
      </c>
      <c r="H209" s="59">
        <f t="shared" si="62"/>
        <v>144047.57454999999</v>
      </c>
      <c r="I209" s="157">
        <f>SUM(I210:I211)</f>
        <v>0</v>
      </c>
      <c r="J209" s="157">
        <f>SUM(J210:J211)</f>
        <v>0</v>
      </c>
      <c r="K209" s="157">
        <f>SUM(K210:K211)</f>
        <v>144047.57454999999</v>
      </c>
      <c r="L209" s="157">
        <f>SUM(L210:L211)</f>
        <v>0</v>
      </c>
      <c r="N209" s="132"/>
      <c r="O209" s="132"/>
      <c r="P209" s="132"/>
      <c r="Q209" s="132"/>
      <c r="R209" s="132"/>
      <c r="S209" s="132"/>
      <c r="T209" s="134" t="s">
        <v>153</v>
      </c>
    </row>
    <row r="210" spans="1:20" ht="12" customHeight="1">
      <c r="C210" s="60"/>
      <c r="D210" s="117" t="s">
        <v>527</v>
      </c>
      <c r="E210" s="127" t="s">
        <v>408</v>
      </c>
      <c r="F210" s="118" t="s">
        <v>490</v>
      </c>
      <c r="G210" s="70" t="s">
        <v>528</v>
      </c>
      <c r="H210" s="59">
        <f t="shared" si="62"/>
        <v>0</v>
      </c>
      <c r="I210" s="158"/>
      <c r="J210" s="158"/>
      <c r="K210" s="158"/>
      <c r="L210" s="158"/>
      <c r="N210" s="132"/>
      <c r="O210" s="132"/>
      <c r="P210" s="132"/>
      <c r="Q210" s="132"/>
      <c r="R210" s="132"/>
      <c r="S210" s="132"/>
      <c r="T210" s="134" t="s">
        <v>153</v>
      </c>
    </row>
    <row r="211" spans="1:20" ht="12" customHeight="1">
      <c r="C211" s="60"/>
      <c r="D211" s="117" t="s">
        <v>529</v>
      </c>
      <c r="E211" s="127" t="s">
        <v>411</v>
      </c>
      <c r="F211" s="118" t="s">
        <v>490</v>
      </c>
      <c r="G211" s="70" t="s">
        <v>530</v>
      </c>
      <c r="H211" s="59">
        <f t="shared" si="62"/>
        <v>144047.57454999999</v>
      </c>
      <c r="I211" s="157">
        <f>SUM(I212:I213)</f>
        <v>0</v>
      </c>
      <c r="J211" s="157">
        <f>SUM(J212:J213)</f>
        <v>0</v>
      </c>
      <c r="K211" s="157">
        <f>SUM(K212:K213)</f>
        <v>144047.57454999999</v>
      </c>
      <c r="L211" s="157">
        <f>SUM(L212:L213)</f>
        <v>0</v>
      </c>
      <c r="N211" s="132"/>
      <c r="O211" s="132"/>
      <c r="P211" s="132"/>
      <c r="Q211" s="132"/>
      <c r="R211" s="132"/>
      <c r="S211" s="132"/>
      <c r="T211" s="134" t="s">
        <v>153</v>
      </c>
    </row>
    <row r="212" spans="1:20" ht="12" customHeight="1">
      <c r="C212" s="60"/>
      <c r="D212" s="117" t="s">
        <v>531</v>
      </c>
      <c r="E212" s="128" t="s">
        <v>484</v>
      </c>
      <c r="F212" s="118" t="s">
        <v>490</v>
      </c>
      <c r="G212" s="70" t="s">
        <v>532</v>
      </c>
      <c r="H212" s="59">
        <f t="shared" si="62"/>
        <v>107849.97764999999</v>
      </c>
      <c r="I212" s="158">
        <v>0</v>
      </c>
      <c r="J212" s="158">
        <v>0</v>
      </c>
      <c r="K212" s="158">
        <v>107849.97764999999</v>
      </c>
      <c r="L212" s="158">
        <v>0</v>
      </c>
      <c r="N212" s="132"/>
      <c r="O212" s="132"/>
      <c r="P212" s="132"/>
      <c r="Q212" s="132"/>
      <c r="R212" s="132"/>
      <c r="S212" s="132"/>
      <c r="T212" s="134" t="s">
        <v>153</v>
      </c>
    </row>
    <row r="213" spans="1:20" ht="12" customHeight="1">
      <c r="C213" s="60"/>
      <c r="D213" s="117" t="s">
        <v>533</v>
      </c>
      <c r="E213" s="128" t="s">
        <v>420</v>
      </c>
      <c r="F213" s="118" t="s">
        <v>490</v>
      </c>
      <c r="G213" s="70" t="s">
        <v>534</v>
      </c>
      <c r="H213" s="59">
        <f t="shared" si="62"/>
        <v>36197.596900000004</v>
      </c>
      <c r="I213" s="158">
        <v>0</v>
      </c>
      <c r="J213" s="158">
        <v>0</v>
      </c>
      <c r="K213" s="158">
        <v>36197.596900000004</v>
      </c>
      <c r="L213" s="158">
        <v>0</v>
      </c>
      <c r="N213" s="132"/>
      <c r="O213" s="132"/>
      <c r="P213" s="132"/>
      <c r="Q213" s="132"/>
      <c r="R213" s="132"/>
      <c r="S213" s="132"/>
      <c r="T213" s="134" t="s">
        <v>153</v>
      </c>
    </row>
    <row r="223" spans="1:20" s="179" customFormat="1" ht="18.75" customHeight="1">
      <c r="A223" s="178"/>
      <c r="B223" s="178"/>
      <c r="C223" s="178"/>
      <c r="D223" s="178"/>
      <c r="E223" s="178" t="s">
        <v>1538</v>
      </c>
      <c r="F223" s="178" t="s">
        <v>1539</v>
      </c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</row>
    <row r="238" spans="5:5" ht="10.5" customHeight="1">
      <c r="E238" s="177" t="s">
        <v>1540</v>
      </c>
    </row>
  </sheetData>
  <sheetProtection formatColumns="0" formatRows="0" insertRows="0" deleteColumns="0" deleteRows="0" sort="0" autoFilter="0"/>
  <mergeCells count="11">
    <mergeCell ref="D14:F14"/>
    <mergeCell ref="D85:F85"/>
    <mergeCell ref="D155:F155"/>
    <mergeCell ref="D159:F159"/>
    <mergeCell ref="D192:F192"/>
    <mergeCell ref="D11:D12"/>
    <mergeCell ref="G11:G12"/>
    <mergeCell ref="I11:L11"/>
    <mergeCell ref="H11:H12"/>
    <mergeCell ref="E11:E12"/>
    <mergeCell ref="F11:F12"/>
  </mergeCells>
  <dataValidations disablePrompts="1" count="2">
    <dataValidation allowBlank="1" showInputMessage="1" promptTitle="Ввод" prompt="Для выбора организации необходимо два раза нажать левую клавишу мыши!" sqref="E95 E24"/>
    <dataValidation type="decimal" allowBlank="1" showErrorMessage="1" errorTitle="Ошибка" error="Допускается ввод только действительных чисел!" sqref="K25">
      <formula1>-9.99999999999999E+23</formula1>
      <formula2>9.99999999999999E+23</formula2>
    </dataValidation>
  </dataValidations>
  <printOptions horizontalCentered="1"/>
  <pageMargins left="0.23622047244094491" right="0.23622047244094491" top="0.47244094488188981" bottom="0.39370078740157483" header="0.23622047244094491" footer="0.23622047244094491"/>
  <pageSetup paperSize="9" scale="45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44" customWidth="1"/>
    <col min="2" max="2" width="6.7109375" style="144" customWidth="1"/>
    <col min="3" max="3" width="40.7109375" style="144" customWidth="1"/>
    <col min="4" max="4" width="3.7109375" style="144" customWidth="1"/>
    <col min="5" max="5" width="45.7109375" style="144" customWidth="1"/>
    <col min="6" max="6" width="3.7109375" style="144" customWidth="1"/>
    <col min="7" max="7" width="42.7109375" style="144" customWidth="1"/>
    <col min="8" max="8" width="4.7109375" style="144" customWidth="1"/>
    <col min="9" max="9" width="9.7109375" style="144" customWidth="1"/>
    <col min="10" max="10" width="23.85546875" style="144" customWidth="1"/>
    <col min="11" max="11" width="2.7109375" style="144" customWidth="1"/>
    <col min="12" max="12" width="13.7109375" style="144" customWidth="1"/>
    <col min="13" max="13" width="9.140625" style="144"/>
    <col min="14" max="14" width="2.7109375" style="144" customWidth="1"/>
    <col min="15" max="15" width="12.140625" style="144" customWidth="1"/>
  </cols>
  <sheetData>
    <row r="1" spans="1:15" ht="11.25" customHeight="1">
      <c r="A1" s="87" t="s">
        <v>535</v>
      </c>
      <c r="B1" s="88" t="s">
        <v>536</v>
      </c>
      <c r="C1" s="87" t="s">
        <v>535</v>
      </c>
      <c r="D1" s="89"/>
      <c r="E1" s="90" t="s">
        <v>537</v>
      </c>
      <c r="F1" s="89"/>
      <c r="G1" s="90" t="s">
        <v>538</v>
      </c>
      <c r="H1" s="89"/>
      <c r="I1" s="91" t="s">
        <v>539</v>
      </c>
      <c r="J1" s="90" t="s">
        <v>540</v>
      </c>
      <c r="L1" s="90" t="s">
        <v>541</v>
      </c>
      <c r="O1" s="90" t="s">
        <v>542</v>
      </c>
    </row>
    <row r="2" spans="1:15" ht="11.25" customHeight="1">
      <c r="A2" s="87" t="s">
        <v>543</v>
      </c>
      <c r="B2" s="88" t="s">
        <v>544</v>
      </c>
      <c r="C2" s="87" t="s">
        <v>543</v>
      </c>
      <c r="D2" s="89"/>
      <c r="E2" s="92" t="s">
        <v>545</v>
      </c>
      <c r="F2" s="89"/>
      <c r="G2" s="93" t="str">
        <f>YEAR</f>
        <v>2023</v>
      </c>
      <c r="H2" s="89"/>
      <c r="I2" s="91" t="s">
        <v>546</v>
      </c>
      <c r="J2" s="90" t="s">
        <v>547</v>
      </c>
      <c r="L2" s="92" t="s">
        <v>29</v>
      </c>
      <c r="M2" s="102">
        <v>1</v>
      </c>
      <c r="O2" s="92">
        <v>2022</v>
      </c>
    </row>
    <row r="3" spans="1:15" ht="11.25" customHeight="1">
      <c r="A3" s="87" t="s">
        <v>548</v>
      </c>
      <c r="B3" s="88" t="s">
        <v>549</v>
      </c>
      <c r="C3" s="87" t="s">
        <v>548</v>
      </c>
      <c r="D3" s="89"/>
      <c r="E3" s="92" t="s">
        <v>74</v>
      </c>
      <c r="F3" s="89"/>
      <c r="H3" s="89"/>
      <c r="I3" s="91" t="s">
        <v>550</v>
      </c>
      <c r="J3" s="90" t="s">
        <v>551</v>
      </c>
      <c r="L3" s="92" t="s">
        <v>113</v>
      </c>
      <c r="M3" s="102">
        <v>2</v>
      </c>
      <c r="O3" s="92">
        <v>2023</v>
      </c>
    </row>
    <row r="4" spans="1:15" ht="11.25" customHeight="1">
      <c r="A4" s="87" t="s">
        <v>552</v>
      </c>
      <c r="B4" s="88" t="s">
        <v>553</v>
      </c>
      <c r="C4" s="87" t="s">
        <v>552</v>
      </c>
      <c r="D4" s="89"/>
      <c r="F4" s="89"/>
      <c r="G4" s="90" t="s">
        <v>554</v>
      </c>
      <c r="H4" s="89"/>
      <c r="I4" s="91" t="s">
        <v>555</v>
      </c>
      <c r="J4" s="90" t="s">
        <v>556</v>
      </c>
      <c r="L4" s="92" t="s">
        <v>114</v>
      </c>
      <c r="M4" s="102">
        <v>3</v>
      </c>
      <c r="O4" s="92">
        <v>2024</v>
      </c>
    </row>
    <row r="5" spans="1:15" ht="11.25" customHeight="1">
      <c r="A5" s="87" t="s">
        <v>557</v>
      </c>
      <c r="B5" s="88" t="s">
        <v>558</v>
      </c>
      <c r="C5" s="87" t="s">
        <v>557</v>
      </c>
      <c r="D5" s="89"/>
      <c r="F5" s="89"/>
      <c r="G5" s="93" t="str">
        <f>"01.01."&amp;PERIOD</f>
        <v>01.01.2023</v>
      </c>
      <c r="H5" s="89"/>
      <c r="I5" s="91" t="s">
        <v>559</v>
      </c>
      <c r="J5" s="90" t="s">
        <v>560</v>
      </c>
      <c r="L5" s="92" t="s">
        <v>115</v>
      </c>
      <c r="M5" s="102">
        <v>4</v>
      </c>
      <c r="O5" s="92">
        <v>2025</v>
      </c>
    </row>
    <row r="6" spans="1:15" ht="11.25" customHeight="1">
      <c r="A6" s="87" t="s">
        <v>561</v>
      </c>
      <c r="B6" s="88" t="s">
        <v>562</v>
      </c>
      <c r="C6" s="87" t="s">
        <v>561</v>
      </c>
      <c r="D6" s="89"/>
      <c r="E6" s="90" t="s">
        <v>563</v>
      </c>
      <c r="F6" s="89"/>
      <c r="G6" s="93" t="str">
        <f>"31.12."&amp;PERIOD</f>
        <v>31.12.2023</v>
      </c>
      <c r="H6" s="89"/>
      <c r="I6" s="94"/>
      <c r="J6" s="90" t="s">
        <v>564</v>
      </c>
      <c r="L6" s="92" t="s">
        <v>116</v>
      </c>
      <c r="M6" s="102">
        <v>5</v>
      </c>
    </row>
    <row r="7" spans="1:15" ht="11.25" customHeight="1">
      <c r="A7" s="87" t="s">
        <v>565</v>
      </c>
      <c r="B7" s="88" t="s">
        <v>566</v>
      </c>
      <c r="C7" s="87" t="s">
        <v>565</v>
      </c>
      <c r="D7" s="89"/>
      <c r="E7" s="95" t="s">
        <v>52</v>
      </c>
      <c r="F7" s="89"/>
      <c r="G7" s="89"/>
      <c r="H7" s="89"/>
      <c r="I7" s="89"/>
      <c r="J7" s="89"/>
      <c r="L7" s="92" t="s">
        <v>117</v>
      </c>
      <c r="M7" s="102">
        <v>6</v>
      </c>
    </row>
    <row r="8" spans="1:15" ht="11.25" customHeight="1">
      <c r="A8" s="87" t="s">
        <v>567</v>
      </c>
      <c r="B8" s="88" t="s">
        <v>568</v>
      </c>
      <c r="C8" s="87" t="s">
        <v>567</v>
      </c>
      <c r="D8" s="89"/>
      <c r="E8" s="95" t="s">
        <v>569</v>
      </c>
      <c r="F8" s="89"/>
      <c r="G8" s="90" t="s">
        <v>570</v>
      </c>
      <c r="H8" s="89"/>
      <c r="I8" s="89"/>
      <c r="J8" s="89"/>
      <c r="L8" s="92" t="s">
        <v>118</v>
      </c>
      <c r="M8" s="102">
        <v>7</v>
      </c>
    </row>
    <row r="9" spans="1:15" ht="11.25" customHeight="1">
      <c r="A9" s="87" t="s">
        <v>571</v>
      </c>
      <c r="B9" s="88" t="s">
        <v>572</v>
      </c>
      <c r="C9" s="87" t="s">
        <v>571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119</v>
      </c>
      <c r="M9" s="102">
        <v>8</v>
      </c>
    </row>
    <row r="10" spans="1:15" ht="11.25" customHeight="1">
      <c r="A10" s="87" t="s">
        <v>573</v>
      </c>
      <c r="B10" s="88" t="s">
        <v>574</v>
      </c>
      <c r="C10" s="87" t="s">
        <v>573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120</v>
      </c>
      <c r="M10" s="102">
        <v>9</v>
      </c>
    </row>
    <row r="11" spans="1:15" ht="11.25" customHeight="1">
      <c r="A11" s="96" t="s">
        <v>575</v>
      </c>
      <c r="B11" s="88" t="s">
        <v>576</v>
      </c>
      <c r="C11" s="97" t="s">
        <v>577</v>
      </c>
      <c r="D11" s="89"/>
      <c r="E11" s="90" t="s">
        <v>578</v>
      </c>
      <c r="F11" s="89"/>
      <c r="H11" s="89"/>
      <c r="I11" s="89"/>
      <c r="J11" s="89"/>
      <c r="L11" s="92" t="s">
        <v>121</v>
      </c>
      <c r="M11" s="102">
        <v>10</v>
      </c>
    </row>
    <row r="12" spans="1:15" ht="11.25" customHeight="1">
      <c r="A12" s="96" t="s">
        <v>579</v>
      </c>
      <c r="B12" s="88" t="s">
        <v>580</v>
      </c>
      <c r="C12" s="97"/>
      <c r="D12" s="89"/>
      <c r="E12" s="95" t="s">
        <v>77</v>
      </c>
      <c r="F12" s="89"/>
      <c r="G12" s="90" t="s">
        <v>581</v>
      </c>
      <c r="H12" s="89"/>
      <c r="I12" s="89"/>
      <c r="J12" s="89"/>
      <c r="L12" s="104" t="s">
        <v>122</v>
      </c>
      <c r="M12" s="102">
        <v>11</v>
      </c>
    </row>
    <row r="13" spans="1:15" ht="11.25" customHeight="1">
      <c r="A13" s="96" t="s">
        <v>582</v>
      </c>
      <c r="B13" s="88" t="s">
        <v>583</v>
      </c>
      <c r="C13" s="97" t="s">
        <v>584</v>
      </c>
      <c r="D13" s="89"/>
      <c r="E13" s="95" t="s">
        <v>585</v>
      </c>
      <c r="F13" s="89"/>
      <c r="G13" s="93" t="str">
        <f>"01.01."&amp;PERIOD</f>
        <v>01.01.2023</v>
      </c>
      <c r="H13" s="89"/>
      <c r="I13" s="89"/>
      <c r="J13" s="89"/>
      <c r="L13" s="104" t="s">
        <v>123</v>
      </c>
      <c r="M13" s="102">
        <v>12</v>
      </c>
    </row>
    <row r="14" spans="1:15" ht="11.25" customHeight="1">
      <c r="A14" s="96" t="s">
        <v>586</v>
      </c>
      <c r="B14" s="98" t="s">
        <v>587</v>
      </c>
      <c r="C14" s="99" t="s">
        <v>588</v>
      </c>
      <c r="D14" s="89"/>
      <c r="E14" s="95" t="s">
        <v>589</v>
      </c>
      <c r="F14" s="89"/>
      <c r="G14" s="93" t="str">
        <f>"31.12."&amp;PERIOD</f>
        <v>31.12.2023</v>
      </c>
      <c r="H14" s="89"/>
      <c r="I14" s="89"/>
      <c r="J14" s="89"/>
      <c r="L14" s="104" t="s">
        <v>25</v>
      </c>
      <c r="M14" s="102">
        <v>13</v>
      </c>
    </row>
    <row r="15" spans="1:15" ht="11.25" customHeight="1">
      <c r="A15" s="87" t="s">
        <v>590</v>
      </c>
      <c r="B15" s="88" t="s">
        <v>591</v>
      </c>
      <c r="C15" s="87" t="s">
        <v>590</v>
      </c>
      <c r="D15" s="89"/>
      <c r="E15" s="95" t="s">
        <v>592</v>
      </c>
      <c r="F15" s="89"/>
      <c r="H15" s="89"/>
      <c r="I15" s="89"/>
      <c r="J15" s="89"/>
    </row>
    <row r="16" spans="1:15" ht="11.25" customHeight="1">
      <c r="A16" s="87" t="s">
        <v>593</v>
      </c>
      <c r="B16" s="88" t="s">
        <v>594</v>
      </c>
      <c r="C16" s="87" t="s">
        <v>593</v>
      </c>
      <c r="D16" s="89"/>
      <c r="E16" s="95" t="s">
        <v>595</v>
      </c>
      <c r="F16" s="89"/>
      <c r="G16" s="90" t="s">
        <v>596</v>
      </c>
      <c r="H16" s="89"/>
      <c r="I16" s="89"/>
      <c r="J16" s="89"/>
    </row>
    <row r="17" spans="1:10" ht="11.25" customHeight="1">
      <c r="A17" s="87" t="s">
        <v>597</v>
      </c>
      <c r="B17" s="88" t="s">
        <v>598</v>
      </c>
      <c r="C17" s="87" t="s">
        <v>597</v>
      </c>
      <c r="D17" s="89"/>
      <c r="E17" s="95" t="s">
        <v>599</v>
      </c>
      <c r="F17" s="89"/>
      <c r="G17" s="95" t="s">
        <v>600</v>
      </c>
      <c r="H17" s="89"/>
      <c r="I17" s="89"/>
      <c r="J17" s="89"/>
    </row>
    <row r="18" spans="1:10" ht="11.25" customHeight="1">
      <c r="A18" s="87" t="s">
        <v>601</v>
      </c>
      <c r="B18" s="88" t="s">
        <v>602</v>
      </c>
      <c r="C18" s="87" t="s">
        <v>601</v>
      </c>
      <c r="D18" s="89"/>
      <c r="F18" s="89"/>
      <c r="H18" s="89"/>
      <c r="I18" s="89"/>
      <c r="J18" s="89"/>
    </row>
    <row r="19" spans="1:10" ht="11.25" customHeight="1">
      <c r="A19" s="87" t="s">
        <v>603</v>
      </c>
      <c r="B19" s="88" t="s">
        <v>604</v>
      </c>
      <c r="C19" s="97" t="s">
        <v>605</v>
      </c>
      <c r="D19" s="89"/>
      <c r="F19" s="89"/>
      <c r="G19" s="90" t="s">
        <v>606</v>
      </c>
      <c r="H19" s="89"/>
      <c r="I19" s="89"/>
      <c r="J19" s="89"/>
    </row>
    <row r="20" spans="1:10" ht="11.25" customHeight="1">
      <c r="A20" s="87" t="s">
        <v>607</v>
      </c>
      <c r="B20" s="88" t="s">
        <v>608</v>
      </c>
      <c r="C20" s="87" t="s">
        <v>607</v>
      </c>
      <c r="D20" s="89"/>
      <c r="F20" s="89"/>
      <c r="G20" s="95" t="s">
        <v>609</v>
      </c>
      <c r="H20" s="89"/>
      <c r="I20" s="89"/>
      <c r="J20" s="89"/>
    </row>
    <row r="21" spans="1:10" ht="11.25" customHeight="1">
      <c r="A21" s="87" t="s">
        <v>610</v>
      </c>
      <c r="B21" s="88" t="s">
        <v>611</v>
      </c>
      <c r="C21" s="87" t="s">
        <v>610</v>
      </c>
      <c r="D21" s="89"/>
      <c r="F21" s="89"/>
      <c r="G21" s="89"/>
      <c r="H21" s="89"/>
      <c r="I21" s="89"/>
      <c r="J21" s="89"/>
    </row>
    <row r="22" spans="1:10" ht="11.25" customHeight="1">
      <c r="A22" s="87" t="s">
        <v>612</v>
      </c>
      <c r="B22" s="88" t="s">
        <v>613</v>
      </c>
      <c r="C22" s="87" t="s">
        <v>612</v>
      </c>
      <c r="D22" s="89"/>
      <c r="F22" s="89"/>
      <c r="G22" s="89"/>
      <c r="H22" s="89"/>
      <c r="I22" s="89"/>
      <c r="J22" s="89"/>
    </row>
    <row r="23" spans="1:10" ht="11.25" customHeight="1">
      <c r="A23" s="87" t="s">
        <v>614</v>
      </c>
      <c r="B23" s="88" t="s">
        <v>615</v>
      </c>
      <c r="C23" s="97" t="s">
        <v>616</v>
      </c>
      <c r="D23" s="89"/>
      <c r="F23" s="89"/>
      <c r="G23" s="89"/>
      <c r="H23" s="89"/>
      <c r="I23" s="89"/>
      <c r="J23" s="89"/>
    </row>
    <row r="24" spans="1:10" ht="11.25" customHeight="1">
      <c r="A24" s="87" t="s">
        <v>617</v>
      </c>
      <c r="B24" s="88" t="s">
        <v>618</v>
      </c>
      <c r="C24" s="87" t="s">
        <v>617</v>
      </c>
      <c r="D24" s="89"/>
      <c r="F24" s="89"/>
      <c r="G24" s="89"/>
      <c r="H24" s="89"/>
      <c r="I24" s="89"/>
      <c r="J24" s="89"/>
    </row>
    <row r="25" spans="1:10" ht="11.25" customHeight="1">
      <c r="A25" s="87" t="s">
        <v>619</v>
      </c>
      <c r="B25" s="88" t="s">
        <v>620</v>
      </c>
      <c r="C25" s="87" t="s">
        <v>619</v>
      </c>
      <c r="D25" s="89"/>
      <c r="F25" s="89"/>
      <c r="G25" s="89"/>
      <c r="H25" s="89"/>
      <c r="I25" s="89"/>
      <c r="J25" s="89"/>
    </row>
    <row r="26" spans="1:10" ht="11.25" customHeight="1">
      <c r="A26" s="87" t="s">
        <v>621</v>
      </c>
      <c r="B26" s="88" t="s">
        <v>622</v>
      </c>
      <c r="C26" s="87" t="s">
        <v>621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623</v>
      </c>
      <c r="B27" s="88" t="s">
        <v>624</v>
      </c>
      <c r="C27" s="87" t="s">
        <v>623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625</v>
      </c>
      <c r="B28" s="88" t="s">
        <v>626</v>
      </c>
      <c r="C28" s="87" t="s">
        <v>625</v>
      </c>
      <c r="D28" s="89"/>
      <c r="F28" s="89"/>
      <c r="G28" s="89"/>
      <c r="H28" s="89"/>
      <c r="I28" s="89"/>
      <c r="J28" s="89"/>
    </row>
    <row r="29" spans="1:10" ht="11.25" customHeight="1">
      <c r="A29" s="87" t="s">
        <v>627</v>
      </c>
      <c r="B29" s="88" t="s">
        <v>628</v>
      </c>
      <c r="C29" s="87" t="s">
        <v>627</v>
      </c>
      <c r="D29" s="89"/>
      <c r="F29" s="89"/>
      <c r="G29" s="89"/>
      <c r="H29" s="89"/>
      <c r="I29" s="89"/>
      <c r="J29" s="89"/>
    </row>
    <row r="30" spans="1:10" ht="11.25" customHeight="1">
      <c r="A30" s="87" t="s">
        <v>629</v>
      </c>
      <c r="B30" s="88" t="s">
        <v>630</v>
      </c>
      <c r="C30" s="87" t="s">
        <v>629</v>
      </c>
      <c r="D30" s="89"/>
      <c r="F30" s="89"/>
      <c r="G30" s="89"/>
      <c r="H30" s="89"/>
      <c r="I30" s="89"/>
      <c r="J30" s="89"/>
    </row>
    <row r="31" spans="1:10" ht="11.25" customHeight="1">
      <c r="A31" s="87" t="s">
        <v>631</v>
      </c>
      <c r="B31" s="88" t="s">
        <v>632</v>
      </c>
      <c r="C31" s="87" t="s">
        <v>631</v>
      </c>
      <c r="D31" s="89"/>
      <c r="F31" s="89"/>
      <c r="G31" s="89"/>
      <c r="H31" s="89"/>
      <c r="I31" s="89"/>
      <c r="J31" s="89"/>
    </row>
    <row r="32" spans="1:10" ht="11.25" customHeight="1">
      <c r="A32" s="87" t="s">
        <v>633</v>
      </c>
      <c r="B32" s="88" t="s">
        <v>634</v>
      </c>
      <c r="C32" s="87" t="s">
        <v>633</v>
      </c>
      <c r="D32" s="89"/>
      <c r="F32" s="89"/>
      <c r="G32" s="89"/>
      <c r="H32" s="89"/>
      <c r="I32" s="89"/>
      <c r="J32" s="89"/>
    </row>
    <row r="33" spans="1:10" ht="11.25" customHeight="1">
      <c r="A33" s="87" t="s">
        <v>635</v>
      </c>
      <c r="B33" s="88" t="s">
        <v>636</v>
      </c>
      <c r="C33" s="87" t="s">
        <v>635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637</v>
      </c>
      <c r="B34" s="88" t="s">
        <v>638</v>
      </c>
      <c r="C34" s="87" t="s">
        <v>637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639</v>
      </c>
      <c r="B35" s="88" t="s">
        <v>640</v>
      </c>
      <c r="C35" s="87" t="s">
        <v>639</v>
      </c>
      <c r="D35" s="89"/>
      <c r="F35" s="89"/>
      <c r="G35" s="89"/>
      <c r="H35" s="89"/>
      <c r="I35" s="89"/>
      <c r="J35" s="89"/>
    </row>
    <row r="36" spans="1:10" ht="11.25" customHeight="1">
      <c r="A36" s="87" t="s">
        <v>641</v>
      </c>
      <c r="B36" s="88" t="s">
        <v>642</v>
      </c>
      <c r="C36" s="87" t="s">
        <v>641</v>
      </c>
      <c r="D36" s="89"/>
      <c r="F36" s="89"/>
      <c r="G36" s="89"/>
      <c r="H36" s="89"/>
      <c r="I36" s="89"/>
      <c r="J36" s="89"/>
    </row>
    <row r="37" spans="1:10" ht="11.25" customHeight="1">
      <c r="A37" s="87" t="s">
        <v>643</v>
      </c>
      <c r="B37" s="88" t="s">
        <v>644</v>
      </c>
      <c r="C37" s="87" t="s">
        <v>643</v>
      </c>
      <c r="D37" s="89"/>
      <c r="F37" s="89"/>
      <c r="G37" s="89"/>
      <c r="H37" s="89"/>
      <c r="I37" s="89"/>
      <c r="J37" s="89"/>
    </row>
    <row r="38" spans="1:10" ht="11.25" customHeight="1">
      <c r="A38" s="87" t="s">
        <v>645</v>
      </c>
      <c r="B38" s="88" t="s">
        <v>646</v>
      </c>
      <c r="C38" s="87" t="s">
        <v>645</v>
      </c>
      <c r="D38" s="89"/>
      <c r="F38" s="89"/>
      <c r="G38" s="89"/>
      <c r="H38" s="89"/>
      <c r="I38" s="89"/>
      <c r="J38" s="89"/>
    </row>
    <row r="39" spans="1:10" ht="11.25" customHeight="1">
      <c r="A39" s="87" t="s">
        <v>647</v>
      </c>
      <c r="B39" s="88" t="s">
        <v>648</v>
      </c>
      <c r="C39" s="87" t="s">
        <v>647</v>
      </c>
      <c r="D39" s="89"/>
      <c r="F39" s="89"/>
      <c r="G39" s="89"/>
      <c r="H39" s="89"/>
      <c r="I39" s="89"/>
      <c r="J39" s="89"/>
    </row>
    <row r="40" spans="1:10" ht="11.25" customHeight="1">
      <c r="A40" s="87" t="s">
        <v>649</v>
      </c>
      <c r="B40" s="88" t="s">
        <v>650</v>
      </c>
      <c r="C40" s="87" t="s">
        <v>649</v>
      </c>
      <c r="D40" s="89"/>
      <c r="F40" s="89"/>
      <c r="G40" s="89"/>
      <c r="H40" s="89"/>
      <c r="I40" s="89"/>
      <c r="J40" s="89"/>
    </row>
    <row r="41" spans="1:10" ht="11.25" customHeight="1">
      <c r="A41" s="87" t="s">
        <v>651</v>
      </c>
      <c r="B41" s="88" t="s">
        <v>652</v>
      </c>
      <c r="C41" s="87" t="s">
        <v>651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653</v>
      </c>
      <c r="B42" s="88" t="s">
        <v>654</v>
      </c>
      <c r="C42" s="87" t="s">
        <v>653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655</v>
      </c>
      <c r="B43" s="88" t="s">
        <v>656</v>
      </c>
      <c r="C43" s="87" t="s">
        <v>655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657</v>
      </c>
      <c r="B44" s="88" t="s">
        <v>658</v>
      </c>
      <c r="C44" s="87" t="s">
        <v>657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659</v>
      </c>
      <c r="B45" s="88" t="s">
        <v>660</v>
      </c>
      <c r="C45" s="87" t="s">
        <v>659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661</v>
      </c>
      <c r="B46" s="88" t="s">
        <v>662</v>
      </c>
      <c r="C46" s="87" t="s">
        <v>661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663</v>
      </c>
      <c r="B47" s="88" t="s">
        <v>664</v>
      </c>
      <c r="C47" s="87" t="s">
        <v>663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665</v>
      </c>
      <c r="B48" s="88" t="s">
        <v>666</v>
      </c>
      <c r="C48" s="87" t="s">
        <v>665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667</v>
      </c>
      <c r="B49" s="88" t="s">
        <v>668</v>
      </c>
      <c r="C49" s="87" t="s">
        <v>667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669</v>
      </c>
      <c r="B50" s="88" t="s">
        <v>670</v>
      </c>
      <c r="C50" s="87" t="s">
        <v>669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671</v>
      </c>
      <c r="B51" s="88" t="s">
        <v>672</v>
      </c>
      <c r="C51" s="87" t="s">
        <v>671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673</v>
      </c>
      <c r="B52" s="88" t="s">
        <v>674</v>
      </c>
      <c r="C52" s="87" t="s">
        <v>673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675</v>
      </c>
      <c r="B53" s="88" t="s">
        <v>676</v>
      </c>
      <c r="C53" s="87" t="s">
        <v>675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677</v>
      </c>
      <c r="B54" s="88" t="s">
        <v>678</v>
      </c>
      <c r="C54" s="87" t="s">
        <v>677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679</v>
      </c>
      <c r="B55" s="88" t="s">
        <v>680</v>
      </c>
      <c r="C55" s="87" t="s">
        <v>679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681</v>
      </c>
      <c r="B56" s="98" t="s">
        <v>682</v>
      </c>
      <c r="C56" s="100" t="s">
        <v>683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684</v>
      </c>
      <c r="B57" s="88" t="s">
        <v>685</v>
      </c>
      <c r="C57" s="87" t="s">
        <v>684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686</v>
      </c>
      <c r="B58" s="88" t="s">
        <v>687</v>
      </c>
      <c r="C58" s="87" t="s">
        <v>686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688</v>
      </c>
      <c r="B59" s="88" t="s">
        <v>689</v>
      </c>
      <c r="C59" s="87" t="s">
        <v>688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690</v>
      </c>
      <c r="B60" s="88" t="s">
        <v>691</v>
      </c>
      <c r="C60" s="97" t="s">
        <v>692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693</v>
      </c>
      <c r="B61" s="88" t="s">
        <v>694</v>
      </c>
      <c r="C61" s="87" t="s">
        <v>693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695</v>
      </c>
      <c r="B62" s="88" t="s">
        <v>696</v>
      </c>
      <c r="C62" s="97" t="s">
        <v>697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698</v>
      </c>
      <c r="B63" s="88" t="s">
        <v>699</v>
      </c>
      <c r="C63" s="87" t="s">
        <v>698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700</v>
      </c>
      <c r="B64" s="88" t="s">
        <v>701</v>
      </c>
      <c r="C64" s="87" t="s">
        <v>700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702</v>
      </c>
      <c r="B65" s="88" t="s">
        <v>703</v>
      </c>
      <c r="C65" s="87" t="s">
        <v>702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704</v>
      </c>
      <c r="B66" s="88" t="s">
        <v>705</v>
      </c>
      <c r="C66" s="87" t="s">
        <v>704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706</v>
      </c>
      <c r="B67" s="88" t="s">
        <v>707</v>
      </c>
      <c r="C67" s="87" t="s">
        <v>706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708</v>
      </c>
      <c r="B68" s="88" t="s">
        <v>709</v>
      </c>
      <c r="C68" s="87" t="s">
        <v>708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710</v>
      </c>
      <c r="B69" s="88" t="s">
        <v>711</v>
      </c>
      <c r="C69" s="87" t="s">
        <v>710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712</v>
      </c>
      <c r="B70" s="88" t="s">
        <v>713</v>
      </c>
      <c r="C70" s="87" t="s">
        <v>712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714</v>
      </c>
      <c r="B71" s="88" t="s">
        <v>715</v>
      </c>
      <c r="C71" s="87" t="s">
        <v>714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716</v>
      </c>
      <c r="B72" s="88" t="s">
        <v>717</v>
      </c>
      <c r="C72" s="87" t="s">
        <v>716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718</v>
      </c>
      <c r="B73" s="88" t="s">
        <v>719</v>
      </c>
      <c r="C73" s="87" t="s">
        <v>718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720</v>
      </c>
      <c r="B74" s="88" t="s">
        <v>721</v>
      </c>
      <c r="C74" s="87" t="s">
        <v>720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722</v>
      </c>
      <c r="B75" s="88" t="s">
        <v>723</v>
      </c>
      <c r="C75" s="87" t="s">
        <v>722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724</v>
      </c>
      <c r="B76" s="88" t="s">
        <v>725</v>
      </c>
      <c r="C76" s="87" t="s">
        <v>724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726</v>
      </c>
      <c r="B77" s="88" t="s">
        <v>727</v>
      </c>
      <c r="C77" s="97" t="s">
        <v>728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18</v>
      </c>
      <c r="B78" s="88" t="s">
        <v>729</v>
      </c>
      <c r="C78" s="87" t="s">
        <v>18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730</v>
      </c>
      <c r="B79" s="88" t="s">
        <v>731</v>
      </c>
      <c r="C79" s="87" t="s">
        <v>730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732</v>
      </c>
      <c r="B80" s="88" t="s">
        <v>733</v>
      </c>
      <c r="C80" s="87" t="s">
        <v>732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734</v>
      </c>
      <c r="B81" s="88" t="s">
        <v>735</v>
      </c>
      <c r="C81" s="87" t="s">
        <v>734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736</v>
      </c>
      <c r="B82" s="88" t="s">
        <v>737</v>
      </c>
      <c r="C82" s="97" t="s">
        <v>738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739</v>
      </c>
      <c r="B83" s="88" t="s">
        <v>740</v>
      </c>
      <c r="C83" s="97" t="s">
        <v>741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742</v>
      </c>
      <c r="B84" s="88" t="s">
        <v>743</v>
      </c>
      <c r="C84" s="87" t="s">
        <v>742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744</v>
      </c>
      <c r="B85" s="88" t="s">
        <v>745</v>
      </c>
      <c r="C85" s="87" t="s">
        <v>744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746</v>
      </c>
      <c r="B86" s="88" t="s">
        <v>747</v>
      </c>
      <c r="C86" s="87" t="s">
        <v>746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"HTP.P('&lt;"&amp;G399&amp;"&gt;' || "&amp;IF(MID(G399,1,4)="STUB","NULL","REC."&amp;G399)&amp;" || '&lt;/"&amp;G399&amp;"&gt;');"</f>
        <v>HTP.P('&lt;&gt;' || REC. || '&lt;/&gt;');</v>
      </c>
      <c r="B469" s="89"/>
      <c r="C469" s="87" t="str">
        <f>"DECODE(C_T."&amp;G399&amp;", 0, NULL, C_T."&amp;G399&amp;") AS "&amp;G399&amp;","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10" ht="10.5" customHeight="1">
      <c r="G1076" s="89"/>
    </row>
    <row r="1077" spans="1:10" ht="10.5" customHeight="1">
      <c r="G1077" s="89"/>
    </row>
    <row r="1078" spans="1:10" ht="10.5" customHeight="1">
      <c r="G1078" s="89"/>
    </row>
  </sheetData>
  <sheetProtection insertRows="0" deleteColumns="0" deleteRows="0" sort="0" autoFilter="0"/>
  <pageMargins left="0.7" right="0.7" top="0.75" bottom="0.75" header="0.3" footer="0.3"/>
  <pageSetup paperSize="9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44" customWidth="1"/>
    <col min="3" max="3" width="3.7109375" style="144" customWidth="1"/>
    <col min="4" max="4" width="10.7109375" style="144" customWidth="1"/>
    <col min="5" max="5" width="12.7109375" style="144" customWidth="1"/>
    <col min="6" max="6" width="10.7109375" style="144" customWidth="1"/>
    <col min="7" max="7" width="6.7109375" style="144" customWidth="1"/>
    <col min="8" max="12" width="5.7109375" style="144" customWidth="1"/>
    <col min="13" max="13" width="2.7109375" style="144" customWidth="1"/>
    <col min="14" max="19" width="5.7109375" style="144" customWidth="1"/>
    <col min="20" max="20" width="38.7109375" style="144" customWidth="1"/>
  </cols>
  <sheetData>
    <row r="2" spans="1:20" ht="10.5" customHeight="1">
      <c r="A2" s="218" t="s">
        <v>748</v>
      </c>
      <c r="B2" s="218"/>
    </row>
    <row r="3" spans="1:20" s="161" customFormat="1" ht="12" customHeight="1">
      <c r="C3" s="135" t="s">
        <v>164</v>
      </c>
      <c r="D3" s="117" t="str">
        <f>"1.2."&amp;N3</f>
        <v>1.2.TBD</v>
      </c>
      <c r="E3" s="139"/>
      <c r="F3" s="136" t="s">
        <v>152</v>
      </c>
      <c r="G3" s="136">
        <v>30</v>
      </c>
      <c r="H3" s="59">
        <f>SUM(I3:L3)</f>
        <v>0</v>
      </c>
      <c r="I3" s="69"/>
      <c r="J3" s="69"/>
      <c r="K3" s="69"/>
      <c r="L3" s="69"/>
      <c r="N3" s="134" t="s">
        <v>749</v>
      </c>
      <c r="O3" s="133"/>
      <c r="P3" s="133"/>
      <c r="Q3" s="133"/>
      <c r="R3" s="133"/>
      <c r="S3" s="134"/>
      <c r="T3" s="134" t="s">
        <v>750</v>
      </c>
    </row>
    <row r="5" spans="1:20" ht="10.5" customHeight="1">
      <c r="A5" s="218" t="s">
        <v>751</v>
      </c>
      <c r="B5" s="218"/>
    </row>
    <row r="6" spans="1:20" s="161" customFormat="1" ht="12" customHeight="1">
      <c r="C6" s="135" t="s">
        <v>164</v>
      </c>
      <c r="D6" s="117" t="str">
        <f>"1.3."&amp;N6</f>
        <v>1.3.TBD</v>
      </c>
      <c r="E6" s="139"/>
      <c r="F6" s="136" t="s">
        <v>152</v>
      </c>
      <c r="G6" s="136" t="s">
        <v>163</v>
      </c>
      <c r="H6" s="59">
        <f>SUM(I6:L6)</f>
        <v>0</v>
      </c>
      <c r="I6" s="69"/>
      <c r="J6" s="69"/>
      <c r="K6" s="69"/>
      <c r="L6" s="69"/>
      <c r="N6" s="134" t="s">
        <v>749</v>
      </c>
      <c r="O6" s="133"/>
      <c r="P6" s="133"/>
      <c r="Q6" s="133"/>
      <c r="R6" s="133"/>
      <c r="S6" s="134"/>
      <c r="T6" s="134" t="s">
        <v>170</v>
      </c>
    </row>
    <row r="8" spans="1:20" ht="10.5" customHeight="1">
      <c r="A8" s="218" t="s">
        <v>752</v>
      </c>
      <c r="B8" s="218"/>
    </row>
    <row r="9" spans="1:20" s="161" customFormat="1" ht="12" customHeight="1">
      <c r="C9" s="135" t="s">
        <v>164</v>
      </c>
      <c r="D9" s="117" t="str">
        <f>"1.4."&amp;N9</f>
        <v>1.4.TBD</v>
      </c>
      <c r="E9" s="139"/>
      <c r="F9" s="136" t="s">
        <v>152</v>
      </c>
      <c r="G9" s="136" t="s">
        <v>179</v>
      </c>
      <c r="H9" s="59">
        <f>SUM(I9:L9)</f>
        <v>0</v>
      </c>
      <c r="I9" s="69"/>
      <c r="J9" s="69"/>
      <c r="K9" s="69"/>
      <c r="L9" s="69"/>
      <c r="N9" s="134" t="s">
        <v>749</v>
      </c>
      <c r="O9" s="133"/>
      <c r="P9" s="133"/>
      <c r="Q9" s="133"/>
      <c r="R9" s="133"/>
      <c r="S9" s="134"/>
      <c r="T9" s="134" t="s">
        <v>185</v>
      </c>
    </row>
    <row r="11" spans="1:20" ht="10.5" customHeight="1">
      <c r="A11" s="218" t="s">
        <v>753</v>
      </c>
      <c r="B11" s="218"/>
    </row>
    <row r="12" spans="1:20" s="161" customFormat="1" ht="12" customHeight="1">
      <c r="C12" s="135" t="s">
        <v>164</v>
      </c>
      <c r="D12" s="117" t="str">
        <f>"4.3."&amp;N12</f>
        <v>4.3.TBD</v>
      </c>
      <c r="E12" s="139"/>
      <c r="F12" s="136" t="s">
        <v>152</v>
      </c>
      <c r="G12" s="136" t="s">
        <v>266</v>
      </c>
      <c r="H12" s="59">
        <f>SUM(I12:L12)</f>
        <v>0</v>
      </c>
      <c r="I12" s="69"/>
      <c r="J12" s="69"/>
      <c r="K12" s="69"/>
      <c r="L12" s="69"/>
      <c r="N12" s="134" t="s">
        <v>749</v>
      </c>
      <c r="O12" s="133"/>
      <c r="P12" s="133"/>
      <c r="Q12" s="133"/>
      <c r="R12" s="133"/>
      <c r="S12" s="134"/>
      <c r="T12" s="134" t="s">
        <v>267</v>
      </c>
    </row>
    <row r="14" spans="1:20" ht="10.5" customHeight="1">
      <c r="A14" s="218" t="s">
        <v>754</v>
      </c>
      <c r="B14" s="218"/>
    </row>
    <row r="15" spans="1:20" s="161" customFormat="1" ht="12" customHeight="1">
      <c r="C15" s="135" t="s">
        <v>164</v>
      </c>
      <c r="D15" s="117" t="str">
        <f>"12.2."&amp;N15</f>
        <v>12.2.TBD</v>
      </c>
      <c r="E15" s="139"/>
      <c r="F15" s="138" t="s">
        <v>346</v>
      </c>
      <c r="G15" s="138" t="s">
        <v>351</v>
      </c>
      <c r="H15" s="59">
        <f>SUM(I15:L15)</f>
        <v>0</v>
      </c>
      <c r="I15" s="69"/>
      <c r="J15" s="69"/>
      <c r="K15" s="69"/>
      <c r="L15" s="69"/>
      <c r="N15" s="134" t="s">
        <v>749</v>
      </c>
      <c r="O15" s="133"/>
      <c r="P15" s="133"/>
      <c r="Q15" s="133"/>
      <c r="R15" s="133"/>
      <c r="S15" s="134"/>
      <c r="T15" s="134" t="s">
        <v>755</v>
      </c>
    </row>
    <row r="17" spans="1:20" ht="10.5" customHeight="1">
      <c r="A17" s="218" t="s">
        <v>756</v>
      </c>
      <c r="B17" s="218"/>
    </row>
    <row r="18" spans="1:20" s="161" customFormat="1" ht="12" customHeight="1">
      <c r="C18" s="135" t="s">
        <v>164</v>
      </c>
      <c r="D18" s="117" t="str">
        <f>"12.3."&amp;N18</f>
        <v>12.3.TBD</v>
      </c>
      <c r="E18" s="139"/>
      <c r="F18" s="138" t="s">
        <v>346</v>
      </c>
      <c r="G18" s="138" t="s">
        <v>354</v>
      </c>
      <c r="H18" s="59">
        <f>SUM(I18:L18)</f>
        <v>0</v>
      </c>
      <c r="I18" s="69"/>
      <c r="J18" s="69"/>
      <c r="K18" s="69"/>
      <c r="L18" s="69"/>
      <c r="N18" s="134" t="s">
        <v>749</v>
      </c>
      <c r="O18" s="133"/>
      <c r="P18" s="133"/>
      <c r="Q18" s="133"/>
      <c r="R18" s="133"/>
      <c r="S18" s="134"/>
      <c r="T18" s="134" t="s">
        <v>355</v>
      </c>
    </row>
    <row r="20" spans="1:20" ht="10.5" customHeight="1">
      <c r="A20" s="218" t="s">
        <v>757</v>
      </c>
      <c r="B20" s="218"/>
    </row>
    <row r="21" spans="1:20" s="161" customFormat="1" ht="12" customHeight="1">
      <c r="C21" s="135" t="s">
        <v>164</v>
      </c>
      <c r="D21" s="117" t="str">
        <f>"12.4."&amp;N21</f>
        <v>12.4.TBD</v>
      </c>
      <c r="E21" s="139"/>
      <c r="F21" s="138" t="s">
        <v>346</v>
      </c>
      <c r="G21" s="138" t="s">
        <v>358</v>
      </c>
      <c r="H21" s="59">
        <f>SUM(I21:L21)</f>
        <v>0</v>
      </c>
      <c r="I21" s="69"/>
      <c r="J21" s="69"/>
      <c r="K21" s="69"/>
      <c r="L21" s="69"/>
      <c r="N21" s="134" t="s">
        <v>749</v>
      </c>
      <c r="O21" s="133"/>
      <c r="P21" s="133"/>
      <c r="Q21" s="133"/>
      <c r="R21" s="133"/>
      <c r="S21" s="134"/>
      <c r="T21" s="134" t="s">
        <v>359</v>
      </c>
    </row>
    <row r="23" spans="1:20" ht="10.5" customHeight="1">
      <c r="A23" s="218" t="s">
        <v>758</v>
      </c>
      <c r="B23" s="218"/>
    </row>
    <row r="24" spans="1:20" s="161" customFormat="1" ht="12" customHeight="1">
      <c r="C24" s="135" t="s">
        <v>164</v>
      </c>
      <c r="D24" s="117" t="str">
        <f>"15.3."&amp;N24</f>
        <v>15.3.TBD</v>
      </c>
      <c r="E24" s="139"/>
      <c r="F24" s="138" t="s">
        <v>346</v>
      </c>
      <c r="G24" s="138" t="s">
        <v>383</v>
      </c>
      <c r="H24" s="59">
        <f>SUM(I24:L24)</f>
        <v>0</v>
      </c>
      <c r="I24" s="69"/>
      <c r="J24" s="69"/>
      <c r="K24" s="69"/>
      <c r="L24" s="69"/>
      <c r="N24" s="134" t="s">
        <v>749</v>
      </c>
      <c r="O24" s="133"/>
      <c r="P24" s="133"/>
      <c r="Q24" s="133"/>
      <c r="R24" s="133"/>
      <c r="S24" s="134"/>
      <c r="T24" s="134" t="s">
        <v>384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44"/>
    <col min="2" max="2" width="34.140625" style="144" customWidth="1"/>
    <col min="3" max="3" width="35.7109375" style="144" customWidth="1"/>
  </cols>
  <sheetData>
    <row r="1" spans="2:5" ht="11.25" customHeight="1">
      <c r="B1" s="165" t="s">
        <v>759</v>
      </c>
      <c r="C1" s="165" t="s">
        <v>760</v>
      </c>
    </row>
    <row r="2" spans="2:5" ht="11.25" customHeight="1">
      <c r="B2" s="50" t="s">
        <v>761</v>
      </c>
      <c r="C2" s="50" t="s">
        <v>762</v>
      </c>
      <c r="D2" t="s">
        <v>763</v>
      </c>
      <c r="E2" t="s">
        <v>764</v>
      </c>
    </row>
    <row r="3" spans="2:5" ht="10.5" customHeight="1">
      <c r="B3" s="1" t="s">
        <v>765</v>
      </c>
      <c r="C3" s="1" t="s">
        <v>766</v>
      </c>
      <c r="D3">
        <v>2023</v>
      </c>
      <c r="E3" t="s">
        <v>767</v>
      </c>
    </row>
    <row r="4" spans="2:5" ht="10.5" customHeight="1">
      <c r="B4" s="1" t="s">
        <v>768</v>
      </c>
      <c r="C4" s="1" t="s">
        <v>769</v>
      </c>
      <c r="D4">
        <v>2023</v>
      </c>
      <c r="E4" t="s">
        <v>767</v>
      </c>
    </row>
    <row r="5" spans="2:5" ht="10.5" customHeight="1">
      <c r="B5" s="1" t="s">
        <v>770</v>
      </c>
      <c r="C5" s="1" t="s">
        <v>771</v>
      </c>
      <c r="D5">
        <v>2023</v>
      </c>
      <c r="E5" t="s">
        <v>767</v>
      </c>
    </row>
    <row r="6" spans="2:5" ht="10.5" customHeight="1">
      <c r="B6" s="1" t="s">
        <v>772</v>
      </c>
      <c r="C6" s="1" t="s">
        <v>773</v>
      </c>
      <c r="D6">
        <v>2023</v>
      </c>
      <c r="E6" t="s">
        <v>767</v>
      </c>
    </row>
    <row r="7" spans="2:5" ht="10.5" customHeight="1">
      <c r="B7" s="1" t="s">
        <v>774</v>
      </c>
      <c r="C7" s="1" t="s">
        <v>775</v>
      </c>
      <c r="D7">
        <v>2023</v>
      </c>
      <c r="E7" t="s">
        <v>767</v>
      </c>
    </row>
    <row r="8" spans="2:5" ht="10.5" customHeight="1">
      <c r="B8" s="1" t="s">
        <v>776</v>
      </c>
      <c r="C8" s="1" t="s">
        <v>777</v>
      </c>
      <c r="D8">
        <v>2023</v>
      </c>
      <c r="E8" t="s">
        <v>767</v>
      </c>
    </row>
    <row r="9" spans="2:5" ht="10.5" customHeight="1">
      <c r="B9" s="1" t="s">
        <v>778</v>
      </c>
      <c r="C9" s="1" t="s">
        <v>779</v>
      </c>
      <c r="D9">
        <v>2023</v>
      </c>
      <c r="E9" t="s">
        <v>767</v>
      </c>
    </row>
    <row r="10" spans="2:5" ht="10.5" customHeight="1">
      <c r="B10" s="1" t="s">
        <v>780</v>
      </c>
      <c r="C10" s="1" t="s">
        <v>781</v>
      </c>
      <c r="D10">
        <v>2023</v>
      </c>
      <c r="E10" t="s">
        <v>767</v>
      </c>
    </row>
    <row r="11" spans="2:5" ht="10.5" customHeight="1">
      <c r="B11" s="1" t="s">
        <v>782</v>
      </c>
      <c r="C11" s="1" t="s">
        <v>783</v>
      </c>
      <c r="D11">
        <v>2023</v>
      </c>
      <c r="E11" t="s">
        <v>767</v>
      </c>
    </row>
    <row r="12" spans="2:5" ht="10.5" customHeight="1">
      <c r="B12" s="1" t="s">
        <v>784</v>
      </c>
      <c r="C12" s="1" t="s">
        <v>785</v>
      </c>
      <c r="D12">
        <v>2023</v>
      </c>
      <c r="E12" t="s">
        <v>767</v>
      </c>
    </row>
    <row r="13" spans="2:5" ht="10.5" customHeight="1">
      <c r="B13" s="1" t="s">
        <v>786</v>
      </c>
      <c r="C13" s="1" t="s">
        <v>787</v>
      </c>
      <c r="D13">
        <v>2023</v>
      </c>
      <c r="E13" t="s">
        <v>767</v>
      </c>
    </row>
    <row r="14" spans="2:5" ht="10.5" customHeight="1">
      <c r="B14" s="1" t="s">
        <v>788</v>
      </c>
      <c r="C14" s="1" t="s">
        <v>789</v>
      </c>
      <c r="D14">
        <v>2023</v>
      </c>
      <c r="E14" t="s">
        <v>767</v>
      </c>
    </row>
    <row r="15" spans="2:5" ht="10.5" customHeight="1">
      <c r="B15" s="1" t="s">
        <v>790</v>
      </c>
      <c r="C15" s="1" t="s">
        <v>791</v>
      </c>
      <c r="D15">
        <v>2023</v>
      </c>
      <c r="E15" t="s">
        <v>767</v>
      </c>
    </row>
    <row r="16" spans="2:5" ht="10.5" customHeight="1">
      <c r="B16" s="1" t="s">
        <v>792</v>
      </c>
      <c r="C16" s="1" t="s">
        <v>793</v>
      </c>
      <c r="D16">
        <v>2023</v>
      </c>
      <c r="E16" t="s">
        <v>767</v>
      </c>
    </row>
    <row r="17" spans="2:5" ht="10.5" customHeight="1">
      <c r="B17" s="1" t="s">
        <v>794</v>
      </c>
      <c r="C17" s="1" t="s">
        <v>795</v>
      </c>
      <c r="D17">
        <v>2023</v>
      </c>
      <c r="E17" t="s">
        <v>767</v>
      </c>
    </row>
    <row r="18" spans="2:5" ht="10.5" customHeight="1">
      <c r="B18" s="1" t="s">
        <v>796</v>
      </c>
      <c r="C18" s="1" t="s">
        <v>797</v>
      </c>
      <c r="D18">
        <v>2023</v>
      </c>
      <c r="E18" t="s">
        <v>767</v>
      </c>
    </row>
    <row r="19" spans="2:5" ht="10.5" customHeight="1">
      <c r="B19" s="1" t="s">
        <v>796</v>
      </c>
      <c r="C19" s="1" t="s">
        <v>798</v>
      </c>
      <c r="D19">
        <v>2023</v>
      </c>
      <c r="E19" t="s">
        <v>767</v>
      </c>
    </row>
    <row r="20" spans="2:5" ht="10.5" customHeight="1">
      <c r="B20" s="1" t="s">
        <v>796</v>
      </c>
      <c r="C20" s="1" t="s">
        <v>799</v>
      </c>
      <c r="D20">
        <v>2023</v>
      </c>
      <c r="E20" t="s">
        <v>767</v>
      </c>
    </row>
    <row r="21" spans="2:5" ht="10.5" customHeight="1">
      <c r="B21" s="1" t="s">
        <v>796</v>
      </c>
      <c r="C21" s="1" t="s">
        <v>800</v>
      </c>
      <c r="D21">
        <v>2023</v>
      </c>
      <c r="E21" t="s">
        <v>767</v>
      </c>
    </row>
    <row r="22" spans="2:5" ht="10.5" customHeight="1">
      <c r="B22" s="1" t="s">
        <v>796</v>
      </c>
      <c r="C22" s="1" t="s">
        <v>801</v>
      </c>
      <c r="D22">
        <v>2023</v>
      </c>
      <c r="E22" t="s">
        <v>767</v>
      </c>
    </row>
    <row r="23" spans="2:5" ht="10.5" customHeight="1">
      <c r="B23" s="1" t="s">
        <v>796</v>
      </c>
      <c r="C23" s="1" t="s">
        <v>802</v>
      </c>
      <c r="D23">
        <v>2023</v>
      </c>
      <c r="E23" t="s">
        <v>767</v>
      </c>
    </row>
    <row r="24" spans="2:5" ht="10.5" customHeight="1">
      <c r="B24" s="1" t="s">
        <v>796</v>
      </c>
      <c r="C24" s="1" t="s">
        <v>803</v>
      </c>
      <c r="D24">
        <v>2023</v>
      </c>
      <c r="E24" t="s">
        <v>767</v>
      </c>
    </row>
    <row r="25" spans="2:5" ht="10.5" customHeight="1">
      <c r="B25" s="1" t="s">
        <v>796</v>
      </c>
      <c r="C25" s="1" t="s">
        <v>804</v>
      </c>
      <c r="D25">
        <v>2023</v>
      </c>
      <c r="E25" t="s">
        <v>767</v>
      </c>
    </row>
    <row r="26" spans="2:5" ht="10.5" customHeight="1">
      <c r="B26" s="1" t="s">
        <v>796</v>
      </c>
      <c r="C26" s="1" t="s">
        <v>805</v>
      </c>
      <c r="D26">
        <v>2023</v>
      </c>
      <c r="E26" t="s">
        <v>767</v>
      </c>
    </row>
    <row r="27" spans="2:5" ht="10.5" customHeight="1">
      <c r="B27" s="1" t="s">
        <v>796</v>
      </c>
      <c r="C27" s="1" t="s">
        <v>806</v>
      </c>
      <c r="D27">
        <v>2023</v>
      </c>
      <c r="E27" t="s">
        <v>767</v>
      </c>
    </row>
    <row r="28" spans="2:5" ht="10.5" customHeight="1">
      <c r="B28" s="1" t="s">
        <v>796</v>
      </c>
      <c r="C28" s="1" t="s">
        <v>807</v>
      </c>
      <c r="D28">
        <v>2023</v>
      </c>
      <c r="E28" t="s">
        <v>767</v>
      </c>
    </row>
    <row r="29" spans="2:5" ht="10.5" customHeight="1">
      <c r="B29" s="1" t="s">
        <v>796</v>
      </c>
      <c r="C29" s="1" t="s">
        <v>808</v>
      </c>
      <c r="D29">
        <v>2023</v>
      </c>
      <c r="E29" t="s">
        <v>767</v>
      </c>
    </row>
    <row r="30" spans="2:5" ht="10.5" customHeight="1">
      <c r="B30" s="1" t="s">
        <v>796</v>
      </c>
      <c r="C30" s="1" t="s">
        <v>809</v>
      </c>
      <c r="D30">
        <v>2023</v>
      </c>
      <c r="E30" t="s">
        <v>767</v>
      </c>
    </row>
    <row r="31" spans="2:5" ht="10.5" customHeight="1">
      <c r="B31" s="1" t="s">
        <v>796</v>
      </c>
      <c r="C31" s="1" t="s">
        <v>49</v>
      </c>
      <c r="D31">
        <v>2023</v>
      </c>
      <c r="E31" t="s">
        <v>767</v>
      </c>
    </row>
    <row r="32" spans="2:5" ht="10.5" customHeight="1">
      <c r="B32" s="1" t="s">
        <v>796</v>
      </c>
      <c r="C32" s="1" t="s">
        <v>810</v>
      </c>
      <c r="D32">
        <v>2023</v>
      </c>
      <c r="E32" t="s">
        <v>767</v>
      </c>
    </row>
    <row r="33" spans="2:5" ht="10.5" customHeight="1">
      <c r="B33" s="1" t="s">
        <v>796</v>
      </c>
      <c r="C33" s="1" t="s">
        <v>811</v>
      </c>
      <c r="D33">
        <v>2023</v>
      </c>
      <c r="E33" t="s">
        <v>767</v>
      </c>
    </row>
    <row r="34" spans="2:5" ht="10.5" customHeight="1">
      <c r="B34" s="1" t="s">
        <v>796</v>
      </c>
      <c r="C34" s="1" t="s">
        <v>812</v>
      </c>
      <c r="D34">
        <v>2023</v>
      </c>
      <c r="E34" t="s">
        <v>767</v>
      </c>
    </row>
    <row r="35" spans="2:5" ht="10.5" customHeight="1">
      <c r="B35" s="1" t="s">
        <v>796</v>
      </c>
      <c r="C35" s="1" t="s">
        <v>813</v>
      </c>
      <c r="D35">
        <v>2023</v>
      </c>
      <c r="E35" t="s">
        <v>767</v>
      </c>
    </row>
    <row r="36" spans="2:5" ht="10.5" customHeight="1">
      <c r="B36" s="1" t="s">
        <v>796</v>
      </c>
      <c r="C36" s="1" t="s">
        <v>814</v>
      </c>
      <c r="D36">
        <v>2023</v>
      </c>
      <c r="E36" t="s">
        <v>767</v>
      </c>
    </row>
    <row r="37" spans="2:5" ht="10.5" customHeight="1">
      <c r="B37" s="1" t="s">
        <v>796</v>
      </c>
      <c r="C37" s="1" t="s">
        <v>815</v>
      </c>
      <c r="D37">
        <v>2023</v>
      </c>
      <c r="E37" t="s">
        <v>767</v>
      </c>
    </row>
    <row r="38" spans="2:5" ht="10.5" customHeight="1">
      <c r="B38" s="1" t="s">
        <v>796</v>
      </c>
      <c r="C38" s="1" t="s">
        <v>816</v>
      </c>
      <c r="D38">
        <v>2023</v>
      </c>
      <c r="E38" t="s">
        <v>767</v>
      </c>
    </row>
    <row r="39" spans="2:5" ht="10.5" customHeight="1">
      <c r="B39" s="1" t="s">
        <v>796</v>
      </c>
      <c r="C39" s="1" t="s">
        <v>817</v>
      </c>
      <c r="D39">
        <v>2023</v>
      </c>
      <c r="E39" t="s">
        <v>767</v>
      </c>
    </row>
    <row r="40" spans="2:5" ht="10.5" customHeight="1">
      <c r="B40" s="1" t="s">
        <v>796</v>
      </c>
      <c r="C40" s="1" t="s">
        <v>818</v>
      </c>
      <c r="D40">
        <v>2023</v>
      </c>
      <c r="E40" t="s">
        <v>767</v>
      </c>
    </row>
    <row r="41" spans="2:5" ht="10.5" customHeight="1">
      <c r="B41" s="165" t="s">
        <v>796</v>
      </c>
      <c r="C41" s="165" t="s">
        <v>819</v>
      </c>
      <c r="D41">
        <v>2023</v>
      </c>
      <c r="E41" t="s">
        <v>767</v>
      </c>
    </row>
    <row r="42" spans="2:5" ht="10.5" customHeight="1">
      <c r="B42" s="165" t="s">
        <v>796</v>
      </c>
      <c r="C42" s="165" t="s">
        <v>820</v>
      </c>
      <c r="D42">
        <v>2023</v>
      </c>
      <c r="E42" t="s">
        <v>767</v>
      </c>
    </row>
    <row r="43" spans="2:5" ht="10.5" customHeight="1">
      <c r="B43" s="165" t="s">
        <v>796</v>
      </c>
      <c r="C43" s="165" t="s">
        <v>821</v>
      </c>
      <c r="D43">
        <v>2023</v>
      </c>
      <c r="E43" t="s">
        <v>767</v>
      </c>
    </row>
    <row r="44" spans="2:5" ht="10.5" customHeight="1">
      <c r="B44" s="165" t="s">
        <v>796</v>
      </c>
      <c r="C44" s="165" t="s">
        <v>822</v>
      </c>
      <c r="D44">
        <v>2023</v>
      </c>
      <c r="E44" t="s">
        <v>767</v>
      </c>
    </row>
    <row r="45" spans="2:5" ht="10.5" customHeight="1">
      <c r="B45" s="165" t="s">
        <v>796</v>
      </c>
      <c r="C45" s="165" t="s">
        <v>823</v>
      </c>
      <c r="D45">
        <v>2023</v>
      </c>
      <c r="E45" t="s">
        <v>767</v>
      </c>
    </row>
    <row r="46" spans="2:5" ht="10.5" customHeight="1">
      <c r="B46" s="165" t="s">
        <v>796</v>
      </c>
      <c r="C46" s="165" t="s">
        <v>824</v>
      </c>
      <c r="D46">
        <v>2023</v>
      </c>
      <c r="E46" t="s">
        <v>767</v>
      </c>
    </row>
    <row r="47" spans="2:5" ht="10.5" customHeight="1">
      <c r="B47" s="165" t="s">
        <v>796</v>
      </c>
      <c r="C47" s="165" t="s">
        <v>825</v>
      </c>
      <c r="D47">
        <v>2023</v>
      </c>
      <c r="E47" t="s">
        <v>767</v>
      </c>
    </row>
    <row r="48" spans="2:5" ht="10.5" customHeight="1">
      <c r="B48" s="165" t="s">
        <v>796</v>
      </c>
      <c r="C48" s="165" t="s">
        <v>826</v>
      </c>
      <c r="D48">
        <v>2023</v>
      </c>
      <c r="E48" t="s">
        <v>767</v>
      </c>
    </row>
    <row r="49" spans="2:5" ht="10.5" customHeight="1">
      <c r="B49" s="165" t="s">
        <v>796</v>
      </c>
      <c r="C49" s="165" t="s">
        <v>827</v>
      </c>
      <c r="D49">
        <v>2023</v>
      </c>
      <c r="E49" t="s">
        <v>767</v>
      </c>
    </row>
    <row r="50" spans="2:5" ht="10.5" customHeight="1">
      <c r="B50" s="165" t="s">
        <v>796</v>
      </c>
      <c r="C50" s="165" t="s">
        <v>828</v>
      </c>
      <c r="D50">
        <v>2023</v>
      </c>
      <c r="E50" t="s">
        <v>767</v>
      </c>
    </row>
    <row r="51" spans="2:5" ht="10.5" customHeight="1">
      <c r="B51" s="165" t="s">
        <v>796</v>
      </c>
      <c r="C51" s="165" t="s">
        <v>829</v>
      </c>
      <c r="D51">
        <v>2023</v>
      </c>
      <c r="E51" t="s">
        <v>767</v>
      </c>
    </row>
    <row r="52" spans="2:5" ht="10.5" customHeight="1">
      <c r="B52" s="165" t="s">
        <v>796</v>
      </c>
      <c r="C52" s="165" t="s">
        <v>830</v>
      </c>
      <c r="D52">
        <v>2023</v>
      </c>
      <c r="E52" t="s">
        <v>767</v>
      </c>
    </row>
    <row r="53" spans="2:5" ht="10.5" customHeight="1">
      <c r="B53" s="165" t="s">
        <v>796</v>
      </c>
      <c r="C53" s="165" t="s">
        <v>831</v>
      </c>
      <c r="D53">
        <v>2023</v>
      </c>
      <c r="E53" t="s">
        <v>767</v>
      </c>
    </row>
    <row r="54" spans="2:5" ht="10.5" customHeight="1">
      <c r="B54" s="165" t="s">
        <v>796</v>
      </c>
      <c r="C54" s="165" t="s">
        <v>832</v>
      </c>
      <c r="D54">
        <v>2023</v>
      </c>
      <c r="E54" t="s">
        <v>767</v>
      </c>
    </row>
    <row r="55" spans="2:5" ht="10.5" customHeight="1">
      <c r="B55" s="165" t="s">
        <v>796</v>
      </c>
      <c r="C55" s="165" t="s">
        <v>833</v>
      </c>
      <c r="D55">
        <v>2023</v>
      </c>
      <c r="E55" t="s">
        <v>767</v>
      </c>
    </row>
  </sheetData>
  <sheetProtection insertRows="0" deleteColumns="0" deleteRows="0" sort="0" autoFilter="0"/>
  <pageMargins left="0.7" right="0.7" top="0.75" bottom="0.75" header="0.3" footer="0.3"/>
  <pageSetup paperSize="9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44"/>
  </cols>
  <sheetData>
    <row r="1" spans="1:2" ht="10.5" customHeight="1">
      <c r="A1" s="165" t="s">
        <v>834</v>
      </c>
      <c r="B1" t="s">
        <v>835</v>
      </c>
    </row>
    <row r="2" spans="1:2" ht="10.5" customHeight="1">
      <c r="A2" s="165" t="s">
        <v>836</v>
      </c>
      <c r="B2" t="s">
        <v>559</v>
      </c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82"/>
  <sheetViews>
    <sheetView showGridLines="0" zoomScale="80" workbookViewId="0"/>
  </sheetViews>
  <sheetFormatPr defaultRowHeight="10.5" customHeight="1"/>
  <cols>
    <col min="1" max="1" width="9.140625" style="144"/>
  </cols>
  <sheetData>
    <row r="1" spans="1:139" ht="11.25" customHeight="1">
      <c r="A1" s="8"/>
      <c r="DQ1" t="s">
        <v>837</v>
      </c>
      <c r="DR1" s="166" t="s">
        <v>838</v>
      </c>
      <c r="DS1" s="166" t="s">
        <v>64</v>
      </c>
      <c r="DT1" s="166" t="s">
        <v>839</v>
      </c>
      <c r="DU1" s="166" t="s">
        <v>67</v>
      </c>
      <c r="DV1" s="166" t="s">
        <v>69</v>
      </c>
      <c r="DW1" s="166" t="s">
        <v>32</v>
      </c>
      <c r="DX1" t="s">
        <v>33</v>
      </c>
      <c r="DY1" t="s">
        <v>36</v>
      </c>
      <c r="DZ1" t="s">
        <v>39</v>
      </c>
      <c r="EA1" t="s">
        <v>42</v>
      </c>
      <c r="EB1" s="166" t="s">
        <v>840</v>
      </c>
      <c r="EC1" s="166" t="s">
        <v>841</v>
      </c>
      <c r="ED1" s="166" t="s">
        <v>842</v>
      </c>
      <c r="EE1" s="166" t="s">
        <v>843</v>
      </c>
      <c r="EF1" t="s">
        <v>844</v>
      </c>
      <c r="EG1" s="166" t="s">
        <v>845</v>
      </c>
      <c r="EH1" s="166" t="s">
        <v>846</v>
      </c>
      <c r="EI1" s="166" t="s">
        <v>847</v>
      </c>
    </row>
    <row r="2" spans="1:139" ht="10.5" customHeight="1">
      <c r="DQ2" t="s">
        <v>848</v>
      </c>
      <c r="DR2" t="s">
        <v>849</v>
      </c>
      <c r="DS2" t="s">
        <v>850</v>
      </c>
      <c r="DT2" t="s">
        <v>851</v>
      </c>
      <c r="DU2" t="s">
        <v>852</v>
      </c>
      <c r="DV2" t="s">
        <v>853</v>
      </c>
      <c r="DW2" t="s">
        <v>32</v>
      </c>
      <c r="DX2" t="s">
        <v>854</v>
      </c>
      <c r="DY2" t="s">
        <v>855</v>
      </c>
      <c r="DZ2" t="s">
        <v>856</v>
      </c>
      <c r="EA2" t="s">
        <v>857</v>
      </c>
      <c r="EB2" t="s">
        <v>858</v>
      </c>
      <c r="EC2" t="s">
        <v>859</v>
      </c>
      <c r="ED2" t="s">
        <v>860</v>
      </c>
      <c r="EE2" t="s">
        <v>861</v>
      </c>
      <c r="EF2" t="s">
        <v>796</v>
      </c>
      <c r="EG2" t="s">
        <v>862</v>
      </c>
      <c r="EH2" t="s">
        <v>863</v>
      </c>
      <c r="EI2" t="s">
        <v>864</v>
      </c>
    </row>
    <row r="3" spans="1:139" ht="10.5" customHeight="1">
      <c r="DR3" t="s">
        <v>18</v>
      </c>
      <c r="DW3">
        <v>31529732</v>
      </c>
      <c r="DX3" t="s">
        <v>865</v>
      </c>
      <c r="DY3" t="s">
        <v>866</v>
      </c>
      <c r="DZ3" t="s">
        <v>867</v>
      </c>
      <c r="EA3" t="s">
        <v>868</v>
      </c>
      <c r="EF3" t="s">
        <v>49</v>
      </c>
      <c r="EG3" t="s">
        <v>869</v>
      </c>
      <c r="EI3" t="s">
        <v>870</v>
      </c>
    </row>
    <row r="4" spans="1:139" ht="10.5" customHeight="1">
      <c r="DR4" t="s">
        <v>18</v>
      </c>
      <c r="DW4">
        <v>26319990</v>
      </c>
      <c r="DX4" t="s">
        <v>186</v>
      </c>
      <c r="DY4" t="s">
        <v>188</v>
      </c>
      <c r="DZ4" t="s">
        <v>189</v>
      </c>
      <c r="EA4" t="s">
        <v>187</v>
      </c>
      <c r="EF4" t="s">
        <v>49</v>
      </c>
      <c r="EG4" t="s">
        <v>869</v>
      </c>
      <c r="EI4" t="s">
        <v>870</v>
      </c>
    </row>
    <row r="5" spans="1:139" ht="10.5" customHeight="1">
      <c r="DR5" t="s">
        <v>18</v>
      </c>
      <c r="DW5">
        <v>26524393</v>
      </c>
      <c r="DX5" t="s">
        <v>871</v>
      </c>
      <c r="DY5" t="s">
        <v>872</v>
      </c>
      <c r="DZ5" t="s">
        <v>873</v>
      </c>
      <c r="EA5" t="s">
        <v>874</v>
      </c>
      <c r="EF5" t="s">
        <v>808</v>
      </c>
      <c r="EG5" t="s">
        <v>875</v>
      </c>
      <c r="EI5" t="s">
        <v>870</v>
      </c>
    </row>
    <row r="6" spans="1:139" ht="10.5" customHeight="1">
      <c r="DR6" t="s">
        <v>18</v>
      </c>
      <c r="DW6">
        <v>26319988</v>
      </c>
      <c r="DX6" t="s">
        <v>876</v>
      </c>
      <c r="DY6" t="s">
        <v>877</v>
      </c>
      <c r="DZ6" t="s">
        <v>878</v>
      </c>
      <c r="EA6" t="s">
        <v>879</v>
      </c>
      <c r="EF6" t="s">
        <v>816</v>
      </c>
      <c r="EG6" t="s">
        <v>880</v>
      </c>
      <c r="EI6" t="s">
        <v>870</v>
      </c>
    </row>
    <row r="7" spans="1:139" ht="10.5" customHeight="1">
      <c r="DR7" t="s">
        <v>18</v>
      </c>
      <c r="DW7">
        <v>26318876</v>
      </c>
      <c r="DX7" t="s">
        <v>881</v>
      </c>
      <c r="DY7" t="s">
        <v>882</v>
      </c>
      <c r="DZ7" t="s">
        <v>883</v>
      </c>
      <c r="EA7" t="s">
        <v>884</v>
      </c>
      <c r="EF7" t="s">
        <v>804</v>
      </c>
      <c r="EG7" t="s">
        <v>885</v>
      </c>
      <c r="EI7" t="s">
        <v>870</v>
      </c>
    </row>
    <row r="8" spans="1:139" ht="10.5" customHeight="1">
      <c r="DR8" t="s">
        <v>18</v>
      </c>
      <c r="DW8">
        <v>27321299</v>
      </c>
      <c r="DX8" t="s">
        <v>180</v>
      </c>
      <c r="DY8" t="s">
        <v>182</v>
      </c>
      <c r="DZ8" t="s">
        <v>183</v>
      </c>
      <c r="EA8" t="s">
        <v>181</v>
      </c>
      <c r="EF8" t="s">
        <v>49</v>
      </c>
      <c r="EG8" t="s">
        <v>869</v>
      </c>
      <c r="EI8" t="s">
        <v>870</v>
      </c>
    </row>
    <row r="9" spans="1:139" ht="10.5" customHeight="1">
      <c r="DR9" t="s">
        <v>18</v>
      </c>
      <c r="DW9">
        <v>26617350</v>
      </c>
      <c r="DX9" t="s">
        <v>886</v>
      </c>
      <c r="DY9" t="s">
        <v>887</v>
      </c>
      <c r="DZ9" t="s">
        <v>888</v>
      </c>
      <c r="EA9" t="s">
        <v>889</v>
      </c>
      <c r="EB9" s="167">
        <v>40260</v>
      </c>
      <c r="EF9" t="s">
        <v>804</v>
      </c>
      <c r="EG9" t="s">
        <v>885</v>
      </c>
      <c r="EI9" t="s">
        <v>870</v>
      </c>
    </row>
    <row r="10" spans="1:139" ht="10.5" customHeight="1">
      <c r="DR10" t="s">
        <v>18</v>
      </c>
      <c r="DW10">
        <v>26617350</v>
      </c>
      <c r="DX10" t="s">
        <v>886</v>
      </c>
      <c r="DY10" t="s">
        <v>887</v>
      </c>
      <c r="DZ10" t="s">
        <v>888</v>
      </c>
      <c r="EA10" t="s">
        <v>889</v>
      </c>
      <c r="EB10" s="167">
        <v>40260</v>
      </c>
      <c r="EF10" t="s">
        <v>797</v>
      </c>
      <c r="EG10" t="s">
        <v>890</v>
      </c>
      <c r="EI10" t="s">
        <v>870</v>
      </c>
    </row>
    <row r="11" spans="1:139" ht="10.5" customHeight="1">
      <c r="DR11" t="s">
        <v>18</v>
      </c>
      <c r="DW11">
        <v>30435810</v>
      </c>
      <c r="DX11" t="s">
        <v>314</v>
      </c>
      <c r="DY11" t="s">
        <v>317</v>
      </c>
      <c r="DZ11" t="s">
        <v>40</v>
      </c>
      <c r="EA11" t="s">
        <v>316</v>
      </c>
      <c r="EF11" t="s">
        <v>49</v>
      </c>
      <c r="EG11" t="s">
        <v>869</v>
      </c>
      <c r="EI11" t="s">
        <v>870</v>
      </c>
    </row>
    <row r="12" spans="1:139" ht="10.5" customHeight="1">
      <c r="DR12" t="s">
        <v>18</v>
      </c>
      <c r="DW12">
        <v>26319963</v>
      </c>
      <c r="DX12" t="s">
        <v>268</v>
      </c>
      <c r="DY12" t="s">
        <v>270</v>
      </c>
      <c r="DZ12" t="s">
        <v>168</v>
      </c>
      <c r="EA12" t="s">
        <v>269</v>
      </c>
      <c r="EF12" t="s">
        <v>49</v>
      </c>
      <c r="EG12" t="s">
        <v>869</v>
      </c>
      <c r="EI12" t="s">
        <v>870</v>
      </c>
    </row>
    <row r="13" spans="1:139" ht="10.5" customHeight="1">
      <c r="DR13" t="s">
        <v>18</v>
      </c>
      <c r="DW13">
        <v>26319965</v>
      </c>
      <c r="DX13" t="s">
        <v>891</v>
      </c>
      <c r="DY13" t="s">
        <v>892</v>
      </c>
      <c r="DZ13" t="s">
        <v>893</v>
      </c>
      <c r="EA13" t="s">
        <v>894</v>
      </c>
      <c r="EF13" t="s">
        <v>49</v>
      </c>
      <c r="EG13" t="s">
        <v>869</v>
      </c>
      <c r="EI13" t="s">
        <v>870</v>
      </c>
    </row>
    <row r="14" spans="1:139" ht="10.5" customHeight="1">
      <c r="DR14" t="s">
        <v>18</v>
      </c>
      <c r="DW14">
        <v>27119761</v>
      </c>
      <c r="DX14" t="s">
        <v>895</v>
      </c>
      <c r="DY14" t="s">
        <v>896</v>
      </c>
      <c r="DZ14" t="s">
        <v>897</v>
      </c>
      <c r="EA14" t="s">
        <v>898</v>
      </c>
      <c r="EF14" t="s">
        <v>808</v>
      </c>
      <c r="EG14" t="s">
        <v>875</v>
      </c>
      <c r="EI14" t="s">
        <v>870</v>
      </c>
    </row>
    <row r="15" spans="1:139" ht="10.5" customHeight="1">
      <c r="DR15" t="s">
        <v>18</v>
      </c>
      <c r="DW15">
        <v>26318986</v>
      </c>
      <c r="DX15" t="s">
        <v>899</v>
      </c>
      <c r="DY15" t="s">
        <v>900</v>
      </c>
      <c r="DZ15" t="s">
        <v>175</v>
      </c>
      <c r="EA15" t="s">
        <v>901</v>
      </c>
      <c r="EF15" t="s">
        <v>797</v>
      </c>
      <c r="EG15" t="s">
        <v>890</v>
      </c>
      <c r="EI15" t="s">
        <v>870</v>
      </c>
    </row>
    <row r="16" spans="1:139" ht="10.5" customHeight="1">
      <c r="DR16" t="s">
        <v>18</v>
      </c>
      <c r="DW16">
        <v>26500047</v>
      </c>
      <c r="DX16" t="s">
        <v>902</v>
      </c>
      <c r="DY16" t="s">
        <v>903</v>
      </c>
      <c r="DZ16" t="s">
        <v>883</v>
      </c>
      <c r="EA16" t="s">
        <v>904</v>
      </c>
      <c r="EB16" s="167">
        <v>37244</v>
      </c>
      <c r="EF16" t="s">
        <v>804</v>
      </c>
      <c r="EG16" t="s">
        <v>885</v>
      </c>
      <c r="EI16" t="s">
        <v>870</v>
      </c>
    </row>
    <row r="17" spans="122:139" ht="10.5" customHeight="1">
      <c r="DR17" t="s">
        <v>18</v>
      </c>
      <c r="DW17">
        <v>27331297</v>
      </c>
      <c r="DX17" t="s">
        <v>905</v>
      </c>
      <c r="DY17" t="s">
        <v>182</v>
      </c>
      <c r="DZ17" t="s">
        <v>906</v>
      </c>
      <c r="EA17" t="s">
        <v>181</v>
      </c>
      <c r="EF17" t="s">
        <v>49</v>
      </c>
      <c r="EG17" t="s">
        <v>869</v>
      </c>
      <c r="EI17" t="s">
        <v>870</v>
      </c>
    </row>
    <row r="18" spans="122:139" ht="10.5" customHeight="1">
      <c r="DR18" t="s">
        <v>18</v>
      </c>
      <c r="DW18">
        <v>26496069</v>
      </c>
      <c r="DX18" t="s">
        <v>190</v>
      </c>
      <c r="DY18" t="s">
        <v>193</v>
      </c>
      <c r="DZ18" t="s">
        <v>194</v>
      </c>
      <c r="EA18" t="s">
        <v>192</v>
      </c>
      <c r="EF18" t="s">
        <v>49</v>
      </c>
      <c r="EG18" t="s">
        <v>869</v>
      </c>
      <c r="EI18" t="s">
        <v>870</v>
      </c>
    </row>
    <row r="19" spans="122:139" ht="10.5" customHeight="1">
      <c r="DR19" t="s">
        <v>18</v>
      </c>
      <c r="DW19">
        <v>26319959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869</v>
      </c>
      <c r="EI19" t="s">
        <v>870</v>
      </c>
    </row>
    <row r="20" spans="122:139" ht="10.5" customHeight="1">
      <c r="DR20" t="s">
        <v>18</v>
      </c>
      <c r="DW20">
        <v>27094684</v>
      </c>
      <c r="DX20" t="s">
        <v>907</v>
      </c>
      <c r="DY20" t="s">
        <v>908</v>
      </c>
      <c r="DZ20" t="s">
        <v>909</v>
      </c>
      <c r="EA20" t="s">
        <v>910</v>
      </c>
      <c r="EF20" t="s">
        <v>804</v>
      </c>
      <c r="EG20" t="s">
        <v>885</v>
      </c>
      <c r="EI20" t="s">
        <v>870</v>
      </c>
    </row>
    <row r="21" spans="122:139" ht="10.5" customHeight="1">
      <c r="DR21" t="s">
        <v>18</v>
      </c>
      <c r="DW21">
        <v>26837653</v>
      </c>
      <c r="DX21" t="s">
        <v>911</v>
      </c>
      <c r="DY21" t="s">
        <v>912</v>
      </c>
      <c r="DZ21" t="s">
        <v>913</v>
      </c>
      <c r="EA21" t="s">
        <v>914</v>
      </c>
      <c r="EF21" t="s">
        <v>804</v>
      </c>
      <c r="EG21" t="s">
        <v>885</v>
      </c>
      <c r="EI21" t="s">
        <v>870</v>
      </c>
    </row>
    <row r="22" spans="122:139" ht="10.5" customHeight="1">
      <c r="DR22" t="s">
        <v>18</v>
      </c>
      <c r="DW22">
        <v>28861556</v>
      </c>
      <c r="DX22" t="s">
        <v>320</v>
      </c>
      <c r="DY22" t="s">
        <v>323</v>
      </c>
      <c r="DZ22" t="s">
        <v>168</v>
      </c>
      <c r="EA22" t="s">
        <v>322</v>
      </c>
      <c r="EF22" t="s">
        <v>49</v>
      </c>
      <c r="EG22" t="s">
        <v>869</v>
      </c>
      <c r="EI22" t="s">
        <v>870</v>
      </c>
    </row>
    <row r="23" spans="122:139" ht="10.5" customHeight="1">
      <c r="DR23" t="s">
        <v>18</v>
      </c>
      <c r="DW23">
        <v>31235411</v>
      </c>
      <c r="DX23" t="s">
        <v>320</v>
      </c>
      <c r="DY23" t="s">
        <v>915</v>
      </c>
      <c r="DZ23" t="s">
        <v>175</v>
      </c>
      <c r="EA23" t="s">
        <v>916</v>
      </c>
      <c r="EF23" t="s">
        <v>49</v>
      </c>
      <c r="EG23" t="s">
        <v>869</v>
      </c>
      <c r="EI23" t="s">
        <v>870</v>
      </c>
    </row>
    <row r="24" spans="122:139" ht="10.5" customHeight="1">
      <c r="DR24" t="s">
        <v>18</v>
      </c>
      <c r="DW24">
        <v>26407515</v>
      </c>
      <c r="DX24" t="s">
        <v>917</v>
      </c>
      <c r="DY24" t="s">
        <v>918</v>
      </c>
      <c r="DZ24" t="s">
        <v>175</v>
      </c>
      <c r="EA24" t="s">
        <v>919</v>
      </c>
      <c r="EB24" s="167">
        <v>40157</v>
      </c>
      <c r="EF24" t="s">
        <v>49</v>
      </c>
      <c r="EG24" t="s">
        <v>869</v>
      </c>
      <c r="EI24" t="s">
        <v>870</v>
      </c>
    </row>
    <row r="25" spans="122:139" ht="10.5" customHeight="1">
      <c r="DR25" t="s">
        <v>18</v>
      </c>
      <c r="DW25">
        <v>31063326</v>
      </c>
      <c r="DX25" t="s">
        <v>920</v>
      </c>
      <c r="DY25" t="s">
        <v>921</v>
      </c>
      <c r="DZ25" t="s">
        <v>922</v>
      </c>
      <c r="EA25" t="s">
        <v>923</v>
      </c>
      <c r="EF25" t="s">
        <v>803</v>
      </c>
      <c r="EG25" t="s">
        <v>924</v>
      </c>
      <c r="EI25" t="s">
        <v>870</v>
      </c>
    </row>
    <row r="26" spans="122:139" ht="10.5" customHeight="1">
      <c r="DR26" t="s">
        <v>18</v>
      </c>
      <c r="DW26">
        <v>31632764</v>
      </c>
      <c r="DX26" t="s">
        <v>925</v>
      </c>
      <c r="DY26" t="s">
        <v>926</v>
      </c>
      <c r="DZ26" t="s">
        <v>40</v>
      </c>
      <c r="EA26" t="s">
        <v>927</v>
      </c>
      <c r="EF26" t="s">
        <v>49</v>
      </c>
      <c r="EG26" t="s">
        <v>869</v>
      </c>
      <c r="EI26" t="s">
        <v>870</v>
      </c>
    </row>
    <row r="27" spans="122:139" ht="10.5" customHeight="1">
      <c r="DR27" t="s">
        <v>18</v>
      </c>
      <c r="DW27">
        <v>28861605</v>
      </c>
      <c r="DX27" t="s">
        <v>195</v>
      </c>
      <c r="DY27" t="s">
        <v>198</v>
      </c>
      <c r="DZ27" t="s">
        <v>168</v>
      </c>
      <c r="EA27" t="s">
        <v>197</v>
      </c>
      <c r="EF27" t="s">
        <v>49</v>
      </c>
      <c r="EG27" t="s">
        <v>869</v>
      </c>
      <c r="EI27" t="s">
        <v>870</v>
      </c>
    </row>
    <row r="28" spans="122:139" ht="10.5" customHeight="1">
      <c r="DR28" t="s">
        <v>18</v>
      </c>
      <c r="DW28">
        <v>26613700</v>
      </c>
      <c r="DX28" t="s">
        <v>928</v>
      </c>
      <c r="DY28" t="s">
        <v>929</v>
      </c>
      <c r="DZ28" t="s">
        <v>930</v>
      </c>
      <c r="EA28" t="s">
        <v>931</v>
      </c>
      <c r="EF28" t="s">
        <v>804</v>
      </c>
      <c r="EG28" t="s">
        <v>885</v>
      </c>
      <c r="EI28" t="s">
        <v>870</v>
      </c>
    </row>
    <row r="29" spans="122:139" ht="10.5" customHeight="1">
      <c r="DR29" t="s">
        <v>18</v>
      </c>
      <c r="DW29">
        <v>26794654</v>
      </c>
      <c r="DX29" t="s">
        <v>932</v>
      </c>
      <c r="DY29" t="s">
        <v>933</v>
      </c>
      <c r="DZ29" t="s">
        <v>934</v>
      </c>
      <c r="EA29" t="s">
        <v>935</v>
      </c>
      <c r="EF29" t="s">
        <v>804</v>
      </c>
      <c r="EG29" t="s">
        <v>885</v>
      </c>
      <c r="EI29" t="s">
        <v>870</v>
      </c>
    </row>
    <row r="30" spans="122:139" ht="10.5" customHeight="1">
      <c r="DR30" t="s">
        <v>18</v>
      </c>
      <c r="DW30">
        <v>27855290</v>
      </c>
      <c r="DX30" t="s">
        <v>936</v>
      </c>
      <c r="DY30" t="s">
        <v>937</v>
      </c>
      <c r="DZ30" t="s">
        <v>938</v>
      </c>
      <c r="EA30" t="s">
        <v>939</v>
      </c>
      <c r="EB30" s="167">
        <v>38000</v>
      </c>
      <c r="EF30" t="s">
        <v>804</v>
      </c>
      <c r="EG30" t="s">
        <v>885</v>
      </c>
      <c r="EI30" t="s">
        <v>870</v>
      </c>
    </row>
    <row r="31" spans="122:139" ht="10.5" customHeight="1">
      <c r="DR31" t="s">
        <v>18</v>
      </c>
      <c r="DW31">
        <v>26319979</v>
      </c>
      <c r="DX31" t="s">
        <v>271</v>
      </c>
      <c r="DY31" t="s">
        <v>273</v>
      </c>
      <c r="DZ31" t="s">
        <v>274</v>
      </c>
      <c r="EA31" t="s">
        <v>272</v>
      </c>
      <c r="EF31" t="s">
        <v>49</v>
      </c>
      <c r="EG31" t="s">
        <v>869</v>
      </c>
      <c r="EI31" t="s">
        <v>870</v>
      </c>
    </row>
    <row r="32" spans="122:139" ht="10.5" customHeight="1">
      <c r="DR32" t="s">
        <v>18</v>
      </c>
      <c r="DW32">
        <v>26838513</v>
      </c>
      <c r="DX32" t="s">
        <v>308</v>
      </c>
      <c r="DY32" t="s">
        <v>311</v>
      </c>
      <c r="DZ32" t="s">
        <v>40</v>
      </c>
      <c r="EA32" t="s">
        <v>310</v>
      </c>
      <c r="EF32" t="s">
        <v>49</v>
      </c>
      <c r="EG32" t="s">
        <v>869</v>
      </c>
      <c r="EI32" t="s">
        <v>870</v>
      </c>
    </row>
    <row r="33" spans="122:139" ht="10.5" customHeight="1">
      <c r="DR33" t="s">
        <v>18</v>
      </c>
      <c r="DW33">
        <v>27548299</v>
      </c>
      <c r="DX33" t="s">
        <v>275</v>
      </c>
      <c r="DY33" t="s">
        <v>277</v>
      </c>
      <c r="DZ33" t="s">
        <v>168</v>
      </c>
      <c r="EA33" t="s">
        <v>276</v>
      </c>
      <c r="EF33" t="s">
        <v>49</v>
      </c>
      <c r="EG33" t="s">
        <v>869</v>
      </c>
      <c r="EI33" t="s">
        <v>870</v>
      </c>
    </row>
    <row r="34" spans="122:139" ht="10.5" customHeight="1">
      <c r="DR34" t="s">
        <v>18</v>
      </c>
      <c r="DW34">
        <v>28861532</v>
      </c>
      <c r="DX34" t="s">
        <v>199</v>
      </c>
      <c r="DY34" t="s">
        <v>202</v>
      </c>
      <c r="DZ34" t="s">
        <v>40</v>
      </c>
      <c r="EA34" t="s">
        <v>201</v>
      </c>
      <c r="EF34" t="s">
        <v>49</v>
      </c>
      <c r="EG34" t="s">
        <v>869</v>
      </c>
      <c r="EI34" t="s">
        <v>870</v>
      </c>
    </row>
    <row r="35" spans="122:139" ht="10.5" customHeight="1">
      <c r="DR35" t="s">
        <v>18</v>
      </c>
      <c r="DW35">
        <v>31003188</v>
      </c>
      <c r="DX35" t="s">
        <v>940</v>
      </c>
      <c r="DY35" t="s">
        <v>941</v>
      </c>
      <c r="DZ35" t="s">
        <v>942</v>
      </c>
      <c r="EA35" t="s">
        <v>943</v>
      </c>
      <c r="EB35" s="167">
        <v>42219</v>
      </c>
      <c r="EF35" t="s">
        <v>804</v>
      </c>
      <c r="EG35" t="s">
        <v>885</v>
      </c>
      <c r="EI35" t="s">
        <v>944</v>
      </c>
    </row>
    <row r="36" spans="122:139" ht="10.5" customHeight="1">
      <c r="DR36" t="s">
        <v>18</v>
      </c>
      <c r="DW36">
        <v>26516013</v>
      </c>
      <c r="DX36" t="s">
        <v>940</v>
      </c>
      <c r="DY36" t="s">
        <v>941</v>
      </c>
      <c r="DZ36" t="s">
        <v>913</v>
      </c>
      <c r="EA36" t="s">
        <v>943</v>
      </c>
      <c r="EB36" s="167">
        <v>35842</v>
      </c>
      <c r="EF36" t="s">
        <v>804</v>
      </c>
      <c r="EG36" t="s">
        <v>885</v>
      </c>
      <c r="EI36" t="s">
        <v>870</v>
      </c>
    </row>
    <row r="37" spans="122:139" ht="10.5" customHeight="1">
      <c r="DR37" t="s">
        <v>18</v>
      </c>
      <c r="DW37">
        <v>31214277</v>
      </c>
      <c r="DX37" t="s">
        <v>945</v>
      </c>
      <c r="DY37" t="s">
        <v>946</v>
      </c>
      <c r="DZ37" t="s">
        <v>947</v>
      </c>
      <c r="EA37" t="s">
        <v>948</v>
      </c>
      <c r="EB37" s="167">
        <v>43397</v>
      </c>
      <c r="EF37" t="s">
        <v>804</v>
      </c>
      <c r="EG37" t="s">
        <v>885</v>
      </c>
      <c r="EI37" t="s">
        <v>944</v>
      </c>
    </row>
    <row r="38" spans="122:139" ht="10.5" customHeight="1">
      <c r="DR38" t="s">
        <v>18</v>
      </c>
      <c r="DW38">
        <v>28147378</v>
      </c>
      <c r="DX38" t="s">
        <v>949</v>
      </c>
      <c r="DY38" t="s">
        <v>950</v>
      </c>
      <c r="DZ38" t="s">
        <v>951</v>
      </c>
      <c r="EA38" t="s">
        <v>952</v>
      </c>
      <c r="EF38" t="s">
        <v>804</v>
      </c>
      <c r="EG38" t="s">
        <v>885</v>
      </c>
      <c r="EI38" t="s">
        <v>870</v>
      </c>
    </row>
    <row r="39" spans="122:139" ht="10.5" customHeight="1">
      <c r="DR39" t="s">
        <v>18</v>
      </c>
      <c r="DW39">
        <v>26522205</v>
      </c>
      <c r="DX39" t="s">
        <v>953</v>
      </c>
      <c r="DY39" t="s">
        <v>954</v>
      </c>
      <c r="DZ39" t="s">
        <v>942</v>
      </c>
      <c r="EA39" t="s">
        <v>955</v>
      </c>
      <c r="EF39" t="s">
        <v>804</v>
      </c>
      <c r="EG39" t="s">
        <v>885</v>
      </c>
      <c r="EI39" t="s">
        <v>870</v>
      </c>
    </row>
    <row r="40" spans="122:139" ht="10.5" customHeight="1">
      <c r="DR40" t="s">
        <v>18</v>
      </c>
      <c r="DW40">
        <v>28136693</v>
      </c>
      <c r="DX40" t="s">
        <v>956</v>
      </c>
      <c r="DY40" t="s">
        <v>957</v>
      </c>
      <c r="DZ40" t="s">
        <v>878</v>
      </c>
      <c r="EA40" t="s">
        <v>958</v>
      </c>
      <c r="EF40" t="s">
        <v>802</v>
      </c>
      <c r="EG40" t="s">
        <v>959</v>
      </c>
      <c r="EI40" t="s">
        <v>870</v>
      </c>
    </row>
    <row r="41" spans="122:139" ht="10.5" customHeight="1">
      <c r="DR41" t="s">
        <v>18</v>
      </c>
      <c r="DW41">
        <v>31541655</v>
      </c>
      <c r="DX41" t="s">
        <v>960</v>
      </c>
      <c r="DY41" t="s">
        <v>961</v>
      </c>
      <c r="DZ41" t="s">
        <v>962</v>
      </c>
      <c r="EA41" t="s">
        <v>963</v>
      </c>
      <c r="EF41" t="s">
        <v>49</v>
      </c>
      <c r="EG41" t="s">
        <v>869</v>
      </c>
      <c r="EI41" t="s">
        <v>870</v>
      </c>
    </row>
    <row r="42" spans="122:139" ht="10.5" customHeight="1">
      <c r="DR42" t="s">
        <v>18</v>
      </c>
      <c r="DW42">
        <v>28447785</v>
      </c>
      <c r="DX42" t="s">
        <v>203</v>
      </c>
      <c r="DY42" t="s">
        <v>206</v>
      </c>
      <c r="DZ42" t="s">
        <v>175</v>
      </c>
      <c r="EA42" t="s">
        <v>205</v>
      </c>
      <c r="EF42" t="s">
        <v>49</v>
      </c>
      <c r="EG42" t="s">
        <v>869</v>
      </c>
      <c r="EI42" t="s">
        <v>870</v>
      </c>
    </row>
    <row r="43" spans="122:139" ht="10.5" customHeight="1">
      <c r="DR43" t="s">
        <v>18</v>
      </c>
      <c r="DW43">
        <v>31221358</v>
      </c>
      <c r="DX43" t="s">
        <v>964</v>
      </c>
      <c r="DY43" t="s">
        <v>965</v>
      </c>
      <c r="DZ43" t="s">
        <v>922</v>
      </c>
      <c r="EA43" t="s">
        <v>966</v>
      </c>
      <c r="EF43" t="s">
        <v>803</v>
      </c>
      <c r="EG43" t="s">
        <v>924</v>
      </c>
      <c r="EI43" t="s">
        <v>870</v>
      </c>
    </row>
    <row r="44" spans="122:139" ht="10.5" customHeight="1">
      <c r="DR44" t="s">
        <v>18</v>
      </c>
      <c r="DW44">
        <v>26416221</v>
      </c>
      <c r="DX44" t="s">
        <v>967</v>
      </c>
      <c r="DY44" t="s">
        <v>968</v>
      </c>
      <c r="DZ44" t="s">
        <v>883</v>
      </c>
      <c r="EA44" t="s">
        <v>969</v>
      </c>
      <c r="EB44" s="167">
        <v>41031</v>
      </c>
      <c r="EF44" t="s">
        <v>804</v>
      </c>
      <c r="EG44" t="s">
        <v>885</v>
      </c>
      <c r="EI44" t="s">
        <v>870</v>
      </c>
    </row>
    <row r="45" spans="122:139" ht="10.5" customHeight="1">
      <c r="DR45" t="s">
        <v>18</v>
      </c>
      <c r="DW45">
        <v>28860930</v>
      </c>
      <c r="DX45" t="s">
        <v>970</v>
      </c>
      <c r="DY45" t="s">
        <v>971</v>
      </c>
      <c r="DZ45" t="s">
        <v>972</v>
      </c>
      <c r="EA45" t="s">
        <v>973</v>
      </c>
      <c r="EB45" s="167">
        <v>41614</v>
      </c>
      <c r="EF45" t="s">
        <v>49</v>
      </c>
      <c r="EG45" t="s">
        <v>869</v>
      </c>
      <c r="EI45" t="s">
        <v>870</v>
      </c>
    </row>
    <row r="46" spans="122:139" ht="10.5" customHeight="1">
      <c r="DR46" t="s">
        <v>18</v>
      </c>
      <c r="DW46">
        <v>27994377</v>
      </c>
      <c r="DX46" t="s">
        <v>974</v>
      </c>
      <c r="DY46" t="s">
        <v>975</v>
      </c>
      <c r="DZ46" t="s">
        <v>40</v>
      </c>
      <c r="EA46" t="s">
        <v>976</v>
      </c>
      <c r="EF46" t="s">
        <v>49</v>
      </c>
      <c r="EG46" t="s">
        <v>869</v>
      </c>
      <c r="EI46" t="s">
        <v>870</v>
      </c>
    </row>
    <row r="47" spans="122:139" ht="10.5" customHeight="1">
      <c r="DR47" t="s">
        <v>18</v>
      </c>
      <c r="DW47">
        <v>31034071</v>
      </c>
      <c r="DX47" t="s">
        <v>287</v>
      </c>
      <c r="DY47" t="s">
        <v>290</v>
      </c>
      <c r="DZ47" t="s">
        <v>175</v>
      </c>
      <c r="EA47" t="s">
        <v>289</v>
      </c>
      <c r="EF47" t="s">
        <v>49</v>
      </c>
      <c r="EG47" t="s">
        <v>869</v>
      </c>
      <c r="EI47" t="s">
        <v>870</v>
      </c>
    </row>
    <row r="48" spans="122:139" ht="10.5" customHeight="1">
      <c r="DR48" t="s">
        <v>18</v>
      </c>
      <c r="DW48">
        <v>26318820</v>
      </c>
      <c r="DX48" t="s">
        <v>977</v>
      </c>
      <c r="DY48" t="s">
        <v>978</v>
      </c>
      <c r="DZ48" t="s">
        <v>979</v>
      </c>
      <c r="EA48" t="s">
        <v>980</v>
      </c>
      <c r="EF48" t="s">
        <v>797</v>
      </c>
      <c r="EG48" t="s">
        <v>890</v>
      </c>
      <c r="EI48" t="s">
        <v>870</v>
      </c>
    </row>
    <row r="49" spans="122:139" ht="10.5" customHeight="1">
      <c r="DR49" t="s">
        <v>18</v>
      </c>
      <c r="DW49">
        <v>26406211</v>
      </c>
      <c r="DX49" t="s">
        <v>291</v>
      </c>
      <c r="DY49" t="s">
        <v>294</v>
      </c>
      <c r="DZ49" t="s">
        <v>295</v>
      </c>
      <c r="EA49" t="s">
        <v>293</v>
      </c>
      <c r="EF49" t="s">
        <v>804</v>
      </c>
      <c r="EG49" t="s">
        <v>885</v>
      </c>
      <c r="EI49" t="s">
        <v>870</v>
      </c>
    </row>
    <row r="50" spans="122:139" ht="10.5" customHeight="1">
      <c r="DR50" t="s">
        <v>18</v>
      </c>
      <c r="DW50">
        <v>26502786</v>
      </c>
      <c r="DX50" t="s">
        <v>981</v>
      </c>
      <c r="DY50" t="s">
        <v>982</v>
      </c>
      <c r="DZ50" t="s">
        <v>295</v>
      </c>
      <c r="EA50" t="s">
        <v>983</v>
      </c>
      <c r="EF50" t="s">
        <v>804</v>
      </c>
      <c r="EG50" t="s">
        <v>885</v>
      </c>
      <c r="EI50" t="s">
        <v>870</v>
      </c>
    </row>
    <row r="51" spans="122:139" ht="10.5" customHeight="1">
      <c r="DR51" t="s">
        <v>18</v>
      </c>
      <c r="DW51">
        <v>31034062</v>
      </c>
      <c r="DX51" t="s">
        <v>296</v>
      </c>
      <c r="DY51" t="s">
        <v>299</v>
      </c>
      <c r="DZ51" t="s">
        <v>40</v>
      </c>
      <c r="EA51" t="s">
        <v>298</v>
      </c>
      <c r="EF51" t="s">
        <v>49</v>
      </c>
      <c r="EG51" t="s">
        <v>869</v>
      </c>
      <c r="EI51" t="s">
        <v>870</v>
      </c>
    </row>
    <row r="52" spans="122:139" ht="10.5" customHeight="1">
      <c r="DR52" t="s">
        <v>18</v>
      </c>
      <c r="DW52">
        <v>31367014</v>
      </c>
      <c r="DX52" t="s">
        <v>984</v>
      </c>
      <c r="DY52" t="s">
        <v>985</v>
      </c>
      <c r="DZ52" t="s">
        <v>878</v>
      </c>
      <c r="EA52" t="s">
        <v>986</v>
      </c>
      <c r="EF52" t="s">
        <v>49</v>
      </c>
      <c r="EG52" t="s">
        <v>869</v>
      </c>
      <c r="EI52" t="s">
        <v>870</v>
      </c>
    </row>
    <row r="53" spans="122:139" ht="10.5" customHeight="1">
      <c r="DR53" t="s">
        <v>18</v>
      </c>
      <c r="DW53">
        <v>28059368</v>
      </c>
      <c r="DX53" t="s">
        <v>987</v>
      </c>
      <c r="DY53" t="s">
        <v>988</v>
      </c>
      <c r="DZ53" t="s">
        <v>274</v>
      </c>
      <c r="EA53" t="s">
        <v>989</v>
      </c>
      <c r="EF53" t="s">
        <v>49</v>
      </c>
      <c r="EG53" t="s">
        <v>869</v>
      </c>
      <c r="EI53" t="s">
        <v>870</v>
      </c>
    </row>
    <row r="54" spans="122:139" ht="10.5" customHeight="1">
      <c r="DR54" t="s">
        <v>18</v>
      </c>
      <c r="DW54">
        <v>29649557</v>
      </c>
      <c r="DX54" t="s">
        <v>990</v>
      </c>
      <c r="DY54" t="s">
        <v>991</v>
      </c>
      <c r="DZ54" t="s">
        <v>40</v>
      </c>
      <c r="EA54" t="s">
        <v>992</v>
      </c>
      <c r="EF54" t="s">
        <v>804</v>
      </c>
      <c r="EG54" t="s">
        <v>885</v>
      </c>
      <c r="EI54" t="s">
        <v>870</v>
      </c>
    </row>
    <row r="55" spans="122:139" ht="10.5" customHeight="1">
      <c r="DR55" t="s">
        <v>18</v>
      </c>
      <c r="DW55">
        <v>26824676</v>
      </c>
      <c r="DX55" t="s">
        <v>993</v>
      </c>
      <c r="DY55" t="s">
        <v>994</v>
      </c>
      <c r="DZ55" t="s">
        <v>189</v>
      </c>
      <c r="EA55" t="s">
        <v>995</v>
      </c>
      <c r="EF55" t="s">
        <v>804</v>
      </c>
      <c r="EG55" t="s">
        <v>885</v>
      </c>
      <c r="EI55" t="s">
        <v>870</v>
      </c>
    </row>
    <row r="56" spans="122:139" ht="10.5" customHeight="1">
      <c r="DR56" t="s">
        <v>18</v>
      </c>
      <c r="DW56">
        <v>26319957</v>
      </c>
      <c r="DX56" t="s">
        <v>996</v>
      </c>
      <c r="DY56" t="s">
        <v>997</v>
      </c>
      <c r="DZ56" t="s">
        <v>175</v>
      </c>
      <c r="EA56" t="s">
        <v>998</v>
      </c>
      <c r="EF56" t="s">
        <v>49</v>
      </c>
      <c r="EG56" t="s">
        <v>869</v>
      </c>
      <c r="EI56" t="s">
        <v>870</v>
      </c>
    </row>
    <row r="57" spans="122:139" ht="10.5" customHeight="1">
      <c r="DR57" t="s">
        <v>18</v>
      </c>
      <c r="DW57">
        <v>26497668</v>
      </c>
      <c r="DX57" t="s">
        <v>999</v>
      </c>
      <c r="DY57" t="s">
        <v>1000</v>
      </c>
      <c r="DZ57" t="s">
        <v>1001</v>
      </c>
      <c r="EA57" t="s">
        <v>1002</v>
      </c>
      <c r="EB57" s="167">
        <v>39995</v>
      </c>
      <c r="EF57" t="s">
        <v>804</v>
      </c>
      <c r="EG57" t="s">
        <v>885</v>
      </c>
      <c r="EI57" t="s">
        <v>870</v>
      </c>
    </row>
    <row r="58" spans="122:139" ht="10.5" customHeight="1">
      <c r="DR58" t="s">
        <v>18</v>
      </c>
      <c r="DW58">
        <v>30432724</v>
      </c>
      <c r="DX58" t="s">
        <v>1003</v>
      </c>
      <c r="DY58" t="s">
        <v>1004</v>
      </c>
      <c r="DZ58" t="s">
        <v>175</v>
      </c>
      <c r="EA58" t="s">
        <v>1005</v>
      </c>
      <c r="EF58" t="s">
        <v>49</v>
      </c>
      <c r="EG58" t="s">
        <v>869</v>
      </c>
      <c r="EI58" t="s">
        <v>870</v>
      </c>
    </row>
    <row r="59" spans="122:139" ht="10.5" customHeight="1">
      <c r="DR59" t="s">
        <v>18</v>
      </c>
      <c r="DW59">
        <v>31279833</v>
      </c>
      <c r="DX59" t="s">
        <v>1006</v>
      </c>
      <c r="DY59" t="s">
        <v>1007</v>
      </c>
      <c r="DZ59" t="s">
        <v>175</v>
      </c>
      <c r="EA59" t="s">
        <v>1008</v>
      </c>
      <c r="EF59" t="s">
        <v>804</v>
      </c>
      <c r="EG59" t="s">
        <v>885</v>
      </c>
      <c r="EI59" t="s">
        <v>870</v>
      </c>
    </row>
    <row r="60" spans="122:139" ht="10.5" customHeight="1">
      <c r="DR60" t="s">
        <v>18</v>
      </c>
      <c r="DW60">
        <v>30809018</v>
      </c>
      <c r="DX60" t="s">
        <v>278</v>
      </c>
      <c r="DY60" t="s">
        <v>280</v>
      </c>
      <c r="DZ60" t="s">
        <v>40</v>
      </c>
      <c r="EA60" t="s">
        <v>279</v>
      </c>
      <c r="EB60" s="167">
        <v>42569</v>
      </c>
      <c r="EF60" t="s">
        <v>49</v>
      </c>
      <c r="EG60" t="s">
        <v>869</v>
      </c>
      <c r="EI60" t="s">
        <v>870</v>
      </c>
    </row>
    <row r="61" spans="122:139" ht="10.5" customHeight="1">
      <c r="DR61" t="s">
        <v>18</v>
      </c>
      <c r="DW61">
        <v>31434743</v>
      </c>
      <c r="DX61" t="s">
        <v>1009</v>
      </c>
      <c r="DY61" t="s">
        <v>1010</v>
      </c>
      <c r="DZ61" t="s">
        <v>175</v>
      </c>
      <c r="EA61" t="s">
        <v>1011</v>
      </c>
      <c r="EF61" t="s">
        <v>803</v>
      </c>
      <c r="EG61" t="s">
        <v>924</v>
      </c>
      <c r="EI61" t="s">
        <v>870</v>
      </c>
    </row>
    <row r="62" spans="122:139" ht="10.5" customHeight="1">
      <c r="DR62" t="s">
        <v>18</v>
      </c>
      <c r="DW62">
        <v>31304544</v>
      </c>
      <c r="DX62" t="s">
        <v>1012</v>
      </c>
      <c r="DY62" t="s">
        <v>1013</v>
      </c>
      <c r="DZ62" t="s">
        <v>1014</v>
      </c>
      <c r="EA62" t="s">
        <v>1015</v>
      </c>
      <c r="EF62" t="s">
        <v>804</v>
      </c>
      <c r="EG62" t="s">
        <v>885</v>
      </c>
      <c r="EI62" t="s">
        <v>870</v>
      </c>
    </row>
    <row r="63" spans="122:139" ht="10.5" customHeight="1">
      <c r="DR63" t="s">
        <v>18</v>
      </c>
      <c r="DW63">
        <v>31368165</v>
      </c>
      <c r="DX63" t="s">
        <v>304</v>
      </c>
      <c r="DY63" t="s">
        <v>307</v>
      </c>
      <c r="DZ63" t="s">
        <v>175</v>
      </c>
      <c r="EA63" t="s">
        <v>306</v>
      </c>
      <c r="EF63" t="s">
        <v>49</v>
      </c>
      <c r="EG63" t="s">
        <v>869</v>
      </c>
      <c r="EI63" t="s">
        <v>870</v>
      </c>
    </row>
    <row r="64" spans="122:139" ht="10.5" customHeight="1">
      <c r="DR64" t="s">
        <v>18</v>
      </c>
      <c r="DW64">
        <v>27994427</v>
      </c>
      <c r="DX64" t="s">
        <v>220</v>
      </c>
      <c r="DY64" t="s">
        <v>223</v>
      </c>
      <c r="DZ64" t="s">
        <v>40</v>
      </c>
      <c r="EA64" t="s">
        <v>222</v>
      </c>
      <c r="EF64" t="s">
        <v>49</v>
      </c>
      <c r="EG64" t="s">
        <v>869</v>
      </c>
      <c r="EI64" t="s">
        <v>870</v>
      </c>
    </row>
    <row r="65" spans="122:139" ht="10.5" customHeight="1">
      <c r="DR65" t="s">
        <v>18</v>
      </c>
      <c r="DW65">
        <v>28983727</v>
      </c>
      <c r="DX65" t="s">
        <v>1016</v>
      </c>
      <c r="DY65" t="s">
        <v>1017</v>
      </c>
      <c r="DZ65" t="s">
        <v>168</v>
      </c>
      <c r="EA65" t="s">
        <v>1018</v>
      </c>
      <c r="EF65" t="s">
        <v>49</v>
      </c>
      <c r="EG65" t="s">
        <v>869</v>
      </c>
      <c r="EI65" t="s">
        <v>870</v>
      </c>
    </row>
    <row r="66" spans="122:139" ht="10.5" customHeight="1">
      <c r="DR66" t="s">
        <v>18</v>
      </c>
      <c r="DW66">
        <v>28861584</v>
      </c>
      <c r="DX66" t="s">
        <v>1019</v>
      </c>
      <c r="DY66" t="s">
        <v>1020</v>
      </c>
      <c r="DZ66" t="s">
        <v>40</v>
      </c>
      <c r="EA66" t="s">
        <v>1021</v>
      </c>
      <c r="EF66" t="s">
        <v>49</v>
      </c>
      <c r="EG66" t="s">
        <v>869</v>
      </c>
      <c r="EI66" t="s">
        <v>944</v>
      </c>
    </row>
    <row r="67" spans="122:139" ht="10.5" customHeight="1">
      <c r="DR67" t="s">
        <v>18</v>
      </c>
      <c r="DW67">
        <v>31368470</v>
      </c>
      <c r="DX67" t="s">
        <v>224</v>
      </c>
      <c r="DY67" t="s">
        <v>227</v>
      </c>
      <c r="DZ67" t="s">
        <v>228</v>
      </c>
      <c r="EA67" t="s">
        <v>226</v>
      </c>
      <c r="EF67" t="s">
        <v>49</v>
      </c>
      <c r="EG67" t="s">
        <v>869</v>
      </c>
      <c r="EI67" t="s">
        <v>870</v>
      </c>
    </row>
    <row r="68" spans="122:139" ht="10.5" customHeight="1">
      <c r="DR68" t="s">
        <v>18</v>
      </c>
      <c r="DW68">
        <v>26407516</v>
      </c>
      <c r="DX68" t="s">
        <v>212</v>
      </c>
      <c r="DY68" t="s">
        <v>215</v>
      </c>
      <c r="DZ68" t="s">
        <v>40</v>
      </c>
      <c r="EA68" t="s">
        <v>214</v>
      </c>
      <c r="EF68" t="s">
        <v>49</v>
      </c>
      <c r="EG68" t="s">
        <v>869</v>
      </c>
      <c r="EI68" t="s">
        <v>870</v>
      </c>
    </row>
    <row r="69" spans="122:139" ht="10.5" customHeight="1">
      <c r="DR69" t="s">
        <v>18</v>
      </c>
      <c r="DW69">
        <v>27752306</v>
      </c>
      <c r="DX69" t="s">
        <v>216</v>
      </c>
      <c r="DY69" t="s">
        <v>219</v>
      </c>
      <c r="DZ69" t="s">
        <v>168</v>
      </c>
      <c r="EA69" t="s">
        <v>218</v>
      </c>
      <c r="EB69" s="167">
        <v>41082</v>
      </c>
      <c r="EF69" t="s">
        <v>49</v>
      </c>
      <c r="EG69" t="s">
        <v>869</v>
      </c>
      <c r="EI69" t="s">
        <v>870</v>
      </c>
    </row>
    <row r="70" spans="122:139" ht="10.5" customHeight="1">
      <c r="DR70" t="s">
        <v>18</v>
      </c>
      <c r="DW70">
        <v>26630939</v>
      </c>
      <c r="DX70" t="s">
        <v>282</v>
      </c>
      <c r="DY70" t="s">
        <v>285</v>
      </c>
      <c r="DZ70" t="s">
        <v>40</v>
      </c>
      <c r="EA70" t="s">
        <v>284</v>
      </c>
      <c r="EB70" s="167">
        <v>40470</v>
      </c>
      <c r="EF70" t="s">
        <v>49</v>
      </c>
      <c r="EG70" t="s">
        <v>869</v>
      </c>
      <c r="EI70" t="s">
        <v>870</v>
      </c>
    </row>
    <row r="71" spans="122:139" ht="10.5" customHeight="1">
      <c r="DR71" t="s">
        <v>18</v>
      </c>
      <c r="DW71">
        <v>28494405</v>
      </c>
      <c r="DX71" t="s">
        <v>1022</v>
      </c>
      <c r="DY71" t="s">
        <v>1023</v>
      </c>
      <c r="DZ71" t="s">
        <v>913</v>
      </c>
      <c r="EA71" t="s">
        <v>1024</v>
      </c>
      <c r="EF71" t="s">
        <v>804</v>
      </c>
      <c r="EG71" t="s">
        <v>885</v>
      </c>
      <c r="EI71" t="s">
        <v>870</v>
      </c>
    </row>
    <row r="72" spans="122:139" ht="10.5" customHeight="1">
      <c r="DR72" t="s">
        <v>18</v>
      </c>
      <c r="DW72">
        <v>27666778</v>
      </c>
      <c r="DX72" t="s">
        <v>1025</v>
      </c>
      <c r="DY72" t="s">
        <v>1026</v>
      </c>
      <c r="DZ72" t="s">
        <v>1027</v>
      </c>
      <c r="EA72" t="s">
        <v>1028</v>
      </c>
      <c r="EB72" s="167">
        <v>40469</v>
      </c>
      <c r="EF72" t="s">
        <v>804</v>
      </c>
      <c r="EG72" t="s">
        <v>885</v>
      </c>
      <c r="EI72" t="s">
        <v>870</v>
      </c>
    </row>
    <row r="73" spans="122:139" ht="10.5" customHeight="1">
      <c r="DR73" t="s">
        <v>18</v>
      </c>
      <c r="DW73">
        <v>30433612</v>
      </c>
      <c r="DX73" t="s">
        <v>1029</v>
      </c>
      <c r="DY73" t="s">
        <v>1030</v>
      </c>
      <c r="DZ73" t="s">
        <v>1031</v>
      </c>
      <c r="EA73" t="s">
        <v>1032</v>
      </c>
      <c r="EF73" t="s">
        <v>804</v>
      </c>
      <c r="EG73" t="s">
        <v>885</v>
      </c>
      <c r="EI73" t="s">
        <v>870</v>
      </c>
    </row>
    <row r="74" spans="122:139" ht="10.5" customHeight="1">
      <c r="DR74" t="s">
        <v>18</v>
      </c>
      <c r="DW74">
        <v>27994367</v>
      </c>
      <c r="DX74" t="s">
        <v>229</v>
      </c>
      <c r="DY74" t="s">
        <v>232</v>
      </c>
      <c r="DZ74" t="s">
        <v>40</v>
      </c>
      <c r="EA74" t="s">
        <v>231</v>
      </c>
      <c r="EF74" t="s">
        <v>829</v>
      </c>
      <c r="EG74" t="s">
        <v>1033</v>
      </c>
      <c r="EI74" t="s">
        <v>870</v>
      </c>
    </row>
    <row r="75" spans="122:139" ht="10.5" customHeight="1">
      <c r="DR75" t="s">
        <v>18</v>
      </c>
      <c r="DW75">
        <v>30893851</v>
      </c>
      <c r="DX75" t="s">
        <v>1034</v>
      </c>
      <c r="DY75" t="s">
        <v>1035</v>
      </c>
      <c r="DZ75" t="s">
        <v>1014</v>
      </c>
      <c r="EA75" t="s">
        <v>1036</v>
      </c>
      <c r="EF75" t="s">
        <v>804</v>
      </c>
      <c r="EG75" t="s">
        <v>885</v>
      </c>
      <c r="EI75" t="s">
        <v>870</v>
      </c>
    </row>
    <row r="76" spans="122:139" ht="10.5" customHeight="1">
      <c r="DR76" t="s">
        <v>18</v>
      </c>
      <c r="DW76">
        <v>26809138</v>
      </c>
      <c r="DX76" t="s">
        <v>1037</v>
      </c>
      <c r="DY76" t="s">
        <v>210</v>
      </c>
      <c r="DZ76" t="s">
        <v>1038</v>
      </c>
      <c r="EA76" t="s">
        <v>209</v>
      </c>
      <c r="EB76" s="167">
        <v>39262</v>
      </c>
      <c r="EF76" t="s">
        <v>49</v>
      </c>
      <c r="EG76" t="s">
        <v>869</v>
      </c>
      <c r="EI76" t="s">
        <v>944</v>
      </c>
    </row>
    <row r="77" spans="122:139" ht="10.5" customHeight="1">
      <c r="DR77" t="s">
        <v>18</v>
      </c>
      <c r="DW77">
        <v>26319960</v>
      </c>
      <c r="DX77" t="s">
        <v>207</v>
      </c>
      <c r="DY77" t="s">
        <v>210</v>
      </c>
      <c r="DZ77" t="s">
        <v>211</v>
      </c>
      <c r="EA77" t="s">
        <v>209</v>
      </c>
      <c r="EF77" t="s">
        <v>49</v>
      </c>
      <c r="EG77" t="s">
        <v>869</v>
      </c>
      <c r="EI77" t="s">
        <v>870</v>
      </c>
    </row>
    <row r="78" spans="122:139" ht="10.5" customHeight="1">
      <c r="DR78" t="s">
        <v>18</v>
      </c>
      <c r="DW78">
        <v>26832761</v>
      </c>
      <c r="DX78" t="s">
        <v>1039</v>
      </c>
      <c r="DY78" t="s">
        <v>1040</v>
      </c>
      <c r="DZ78" t="s">
        <v>1041</v>
      </c>
      <c r="EA78" t="s">
        <v>1042</v>
      </c>
      <c r="EF78" t="s">
        <v>49</v>
      </c>
      <c r="EG78" t="s">
        <v>869</v>
      </c>
      <c r="EI78" t="s">
        <v>870</v>
      </c>
    </row>
    <row r="79" spans="122:139" ht="10.5" customHeight="1">
      <c r="DR79" t="s">
        <v>18</v>
      </c>
      <c r="DW79">
        <v>26551662</v>
      </c>
      <c r="DX79" t="s">
        <v>1043</v>
      </c>
      <c r="DY79" t="s">
        <v>1044</v>
      </c>
      <c r="DZ79" t="s">
        <v>1045</v>
      </c>
      <c r="EA79" t="s">
        <v>1046</v>
      </c>
      <c r="EB79" s="167">
        <v>39052</v>
      </c>
      <c r="EF79" t="s">
        <v>803</v>
      </c>
      <c r="EG79" t="s">
        <v>924</v>
      </c>
      <c r="EI79" t="s">
        <v>870</v>
      </c>
    </row>
    <row r="80" spans="122:139" ht="10.5" customHeight="1">
      <c r="DR80" t="s">
        <v>18</v>
      </c>
      <c r="DW80">
        <v>26518665</v>
      </c>
      <c r="DX80" t="s">
        <v>1047</v>
      </c>
      <c r="DY80" t="s">
        <v>1048</v>
      </c>
      <c r="DZ80" t="s">
        <v>1049</v>
      </c>
      <c r="EA80" t="s">
        <v>1050</v>
      </c>
      <c r="EB80" s="167">
        <v>38824</v>
      </c>
      <c r="EF80" t="s">
        <v>49</v>
      </c>
      <c r="EG80" t="s">
        <v>869</v>
      </c>
      <c r="EI80" t="s">
        <v>870</v>
      </c>
    </row>
    <row r="81" spans="122:139" ht="10.5" customHeight="1">
      <c r="DR81" t="s">
        <v>18</v>
      </c>
      <c r="DW81">
        <v>30920381</v>
      </c>
      <c r="DX81" t="s">
        <v>1051</v>
      </c>
      <c r="DY81" t="s">
        <v>1052</v>
      </c>
      <c r="DZ81" t="s">
        <v>1053</v>
      </c>
      <c r="EA81" t="s">
        <v>1054</v>
      </c>
      <c r="EB81" s="167">
        <v>42795</v>
      </c>
      <c r="EF81" t="s">
        <v>804</v>
      </c>
      <c r="EG81" t="s">
        <v>885</v>
      </c>
      <c r="EI81" t="s">
        <v>944</v>
      </c>
    </row>
    <row r="82" spans="122:139" ht="10.5" customHeight="1">
      <c r="DR82" t="s">
        <v>18</v>
      </c>
      <c r="DW82">
        <v>26359393</v>
      </c>
      <c r="DX82" t="s">
        <v>1055</v>
      </c>
      <c r="DY82" t="s">
        <v>1056</v>
      </c>
      <c r="DZ82" t="s">
        <v>1057</v>
      </c>
      <c r="EA82" t="s">
        <v>1058</v>
      </c>
      <c r="EF82" t="s">
        <v>802</v>
      </c>
      <c r="EG82" t="s">
        <v>959</v>
      </c>
      <c r="EI82" t="s">
        <v>870</v>
      </c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168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1059</v>
      </c>
      <c r="B1" t="s">
        <v>1060</v>
      </c>
      <c r="C1" t="s">
        <v>69</v>
      </c>
      <c r="D1" t="s">
        <v>1061</v>
      </c>
      <c r="E1" t="s">
        <v>64</v>
      </c>
      <c r="F1" t="s">
        <v>1062</v>
      </c>
    </row>
    <row r="2" spans="1:6" ht="10.5" customHeight="1">
      <c r="A2" t="s">
        <v>1063</v>
      </c>
      <c r="B2" t="s">
        <v>1063</v>
      </c>
      <c r="C2" t="s">
        <v>1064</v>
      </c>
      <c r="D2" t="s">
        <v>1065</v>
      </c>
      <c r="E2" t="s">
        <v>1063</v>
      </c>
      <c r="F2" t="s">
        <v>1066</v>
      </c>
    </row>
    <row r="3" spans="1:6" ht="10.5" customHeight="1">
      <c r="A3" t="s">
        <v>1063</v>
      </c>
      <c r="B3" t="s">
        <v>1067</v>
      </c>
      <c r="C3" t="s">
        <v>1068</v>
      </c>
      <c r="D3" t="s">
        <v>1069</v>
      </c>
      <c r="E3" t="s">
        <v>1070</v>
      </c>
      <c r="F3" t="s">
        <v>1071</v>
      </c>
    </row>
    <row r="4" spans="1:6" ht="10.5" customHeight="1">
      <c r="A4" t="s">
        <v>1063</v>
      </c>
      <c r="B4" t="s">
        <v>1072</v>
      </c>
      <c r="C4" t="s">
        <v>1073</v>
      </c>
      <c r="D4" t="s">
        <v>1074</v>
      </c>
      <c r="E4" t="s">
        <v>1075</v>
      </c>
      <c r="F4" t="s">
        <v>1076</v>
      </c>
    </row>
    <row r="5" spans="1:6" ht="10.5" customHeight="1">
      <c r="A5" t="s">
        <v>1063</v>
      </c>
      <c r="B5" t="s">
        <v>1077</v>
      </c>
      <c r="C5" t="s">
        <v>1078</v>
      </c>
      <c r="D5" t="s">
        <v>1074</v>
      </c>
      <c r="E5" t="s">
        <v>1079</v>
      </c>
      <c r="F5" t="s">
        <v>1080</v>
      </c>
    </row>
    <row r="6" spans="1:6" ht="10.5" customHeight="1">
      <c r="A6" t="s">
        <v>1063</v>
      </c>
      <c r="B6" t="s">
        <v>1081</v>
      </c>
      <c r="C6" t="s">
        <v>1082</v>
      </c>
      <c r="D6" t="s">
        <v>1074</v>
      </c>
      <c r="E6" t="s">
        <v>1083</v>
      </c>
      <c r="F6" t="s">
        <v>1084</v>
      </c>
    </row>
    <row r="7" spans="1:6" ht="10.5" customHeight="1">
      <c r="A7" t="s">
        <v>1063</v>
      </c>
      <c r="B7" t="s">
        <v>1085</v>
      </c>
      <c r="C7" t="s">
        <v>1086</v>
      </c>
      <c r="D7" t="s">
        <v>1074</v>
      </c>
      <c r="E7" t="s">
        <v>1087</v>
      </c>
      <c r="F7" t="s">
        <v>1088</v>
      </c>
    </row>
    <row r="8" spans="1:6" ht="10.5" customHeight="1">
      <c r="A8" t="s">
        <v>1070</v>
      </c>
      <c r="B8" t="s">
        <v>1070</v>
      </c>
      <c r="C8" t="s">
        <v>1089</v>
      </c>
      <c r="D8" t="s">
        <v>1065</v>
      </c>
      <c r="E8" t="s">
        <v>1090</v>
      </c>
      <c r="F8" t="s">
        <v>1091</v>
      </c>
    </row>
    <row r="9" spans="1:6" ht="10.5" customHeight="1">
      <c r="A9" t="s">
        <v>1070</v>
      </c>
      <c r="B9" t="s">
        <v>1092</v>
      </c>
      <c r="C9" t="s">
        <v>1093</v>
      </c>
      <c r="D9" t="s">
        <v>1094</v>
      </c>
      <c r="E9" t="s">
        <v>1095</v>
      </c>
      <c r="F9" t="s">
        <v>1096</v>
      </c>
    </row>
    <row r="10" spans="1:6" ht="10.5" customHeight="1">
      <c r="A10" t="s">
        <v>1070</v>
      </c>
      <c r="B10" t="s">
        <v>1097</v>
      </c>
      <c r="C10" t="s">
        <v>1098</v>
      </c>
      <c r="D10" t="s">
        <v>1069</v>
      </c>
      <c r="E10" t="s">
        <v>1099</v>
      </c>
      <c r="F10" t="s">
        <v>1100</v>
      </c>
    </row>
    <row r="11" spans="1:6" ht="10.5" customHeight="1">
      <c r="A11" t="s">
        <v>1070</v>
      </c>
      <c r="B11" t="s">
        <v>1101</v>
      </c>
      <c r="C11" t="s">
        <v>1102</v>
      </c>
      <c r="D11" t="s">
        <v>1074</v>
      </c>
      <c r="E11" t="s">
        <v>1103</v>
      </c>
      <c r="F11" t="s">
        <v>1104</v>
      </c>
    </row>
    <row r="12" spans="1:6" ht="10.5" customHeight="1">
      <c r="A12" t="s">
        <v>1070</v>
      </c>
      <c r="B12" t="s">
        <v>1105</v>
      </c>
      <c r="C12" t="s">
        <v>1106</v>
      </c>
      <c r="D12" t="s">
        <v>1074</v>
      </c>
      <c r="E12" t="s">
        <v>1107</v>
      </c>
      <c r="F12" t="s">
        <v>1108</v>
      </c>
    </row>
    <row r="13" spans="1:6" ht="10.5" customHeight="1">
      <c r="A13" t="s">
        <v>1070</v>
      </c>
      <c r="B13" t="s">
        <v>1109</v>
      </c>
      <c r="C13" t="s">
        <v>1110</v>
      </c>
      <c r="D13" t="s">
        <v>1069</v>
      </c>
      <c r="E13" t="s">
        <v>1111</v>
      </c>
      <c r="F13" t="s">
        <v>1112</v>
      </c>
    </row>
    <row r="14" spans="1:6" ht="10.5" customHeight="1">
      <c r="A14" t="s">
        <v>1070</v>
      </c>
      <c r="B14" t="s">
        <v>1113</v>
      </c>
      <c r="C14" t="s">
        <v>1114</v>
      </c>
      <c r="D14" t="s">
        <v>1069</v>
      </c>
      <c r="E14" t="s">
        <v>1115</v>
      </c>
      <c r="F14" t="s">
        <v>1116</v>
      </c>
    </row>
    <row r="15" spans="1:6" ht="10.5" customHeight="1">
      <c r="A15" t="s">
        <v>1070</v>
      </c>
      <c r="B15" t="s">
        <v>1117</v>
      </c>
      <c r="C15" t="s">
        <v>1118</v>
      </c>
      <c r="D15" t="s">
        <v>1074</v>
      </c>
      <c r="E15" t="s">
        <v>1119</v>
      </c>
      <c r="F15" t="s">
        <v>1120</v>
      </c>
    </row>
    <row r="16" spans="1:6" ht="10.5" customHeight="1">
      <c r="A16" t="s">
        <v>1070</v>
      </c>
      <c r="B16" t="s">
        <v>1121</v>
      </c>
      <c r="C16" t="s">
        <v>1122</v>
      </c>
      <c r="D16" t="s">
        <v>1074</v>
      </c>
      <c r="E16" t="s">
        <v>1123</v>
      </c>
      <c r="F16" t="s">
        <v>1124</v>
      </c>
    </row>
    <row r="17" spans="1:6" ht="10.5" customHeight="1">
      <c r="A17" t="s">
        <v>1070</v>
      </c>
      <c r="B17" t="s">
        <v>1125</v>
      </c>
      <c r="C17" t="s">
        <v>1126</v>
      </c>
      <c r="D17" t="s">
        <v>1069</v>
      </c>
      <c r="E17" t="s">
        <v>1127</v>
      </c>
      <c r="F17" t="s">
        <v>1128</v>
      </c>
    </row>
    <row r="18" spans="1:6" ht="10.5" customHeight="1">
      <c r="A18" t="s">
        <v>1075</v>
      </c>
      <c r="B18" t="s">
        <v>1129</v>
      </c>
      <c r="C18" t="s">
        <v>1130</v>
      </c>
      <c r="D18" t="s">
        <v>1074</v>
      </c>
      <c r="E18" t="s">
        <v>1131</v>
      </c>
      <c r="F18" t="s">
        <v>1132</v>
      </c>
    </row>
    <row r="19" spans="1:6" ht="10.5" customHeight="1">
      <c r="A19" t="s">
        <v>1075</v>
      </c>
      <c r="B19" t="s">
        <v>1075</v>
      </c>
      <c r="C19" t="s">
        <v>1133</v>
      </c>
      <c r="D19" t="s">
        <v>1065</v>
      </c>
      <c r="E19" t="s">
        <v>1134</v>
      </c>
      <c r="F19" t="s">
        <v>1135</v>
      </c>
    </row>
    <row r="20" spans="1:6" ht="10.5" customHeight="1">
      <c r="A20" t="s">
        <v>1075</v>
      </c>
      <c r="B20" t="s">
        <v>1136</v>
      </c>
      <c r="C20" t="s">
        <v>1137</v>
      </c>
      <c r="D20" t="s">
        <v>1069</v>
      </c>
      <c r="E20" t="s">
        <v>1138</v>
      </c>
      <c r="F20" t="s">
        <v>1139</v>
      </c>
    </row>
    <row r="21" spans="1:6" ht="10.5" customHeight="1">
      <c r="A21" t="s">
        <v>1075</v>
      </c>
      <c r="B21" t="s">
        <v>1140</v>
      </c>
      <c r="C21" t="s">
        <v>1141</v>
      </c>
      <c r="D21" t="s">
        <v>1074</v>
      </c>
      <c r="E21" t="s">
        <v>1142</v>
      </c>
      <c r="F21" t="s">
        <v>1143</v>
      </c>
    </row>
    <row r="22" spans="1:6" ht="10.5" customHeight="1">
      <c r="A22" t="s">
        <v>1075</v>
      </c>
      <c r="B22" t="s">
        <v>1144</v>
      </c>
      <c r="C22" t="s">
        <v>1145</v>
      </c>
      <c r="D22" t="s">
        <v>1074</v>
      </c>
      <c r="E22" t="s">
        <v>1146</v>
      </c>
      <c r="F22" t="s">
        <v>1147</v>
      </c>
    </row>
    <row r="23" spans="1:6" ht="10.5" customHeight="1">
      <c r="A23" t="s">
        <v>1075</v>
      </c>
      <c r="B23" t="s">
        <v>1148</v>
      </c>
      <c r="C23" t="s">
        <v>1149</v>
      </c>
      <c r="D23" t="s">
        <v>1074</v>
      </c>
      <c r="E23" t="s">
        <v>1150</v>
      </c>
      <c r="F23" t="s">
        <v>1151</v>
      </c>
    </row>
    <row r="24" spans="1:6" ht="10.5" customHeight="1">
      <c r="A24" t="s">
        <v>1075</v>
      </c>
      <c r="B24" t="s">
        <v>1152</v>
      </c>
      <c r="C24" t="s">
        <v>1153</v>
      </c>
      <c r="D24" t="s">
        <v>1069</v>
      </c>
      <c r="E24" t="s">
        <v>1154</v>
      </c>
      <c r="F24" t="s">
        <v>1155</v>
      </c>
    </row>
    <row r="25" spans="1:6" ht="10.5" customHeight="1">
      <c r="A25" t="s">
        <v>1079</v>
      </c>
      <c r="B25" t="s">
        <v>1156</v>
      </c>
      <c r="C25" t="s">
        <v>1157</v>
      </c>
      <c r="D25" t="s">
        <v>1074</v>
      </c>
      <c r="E25" t="s">
        <v>65</v>
      </c>
      <c r="F25" t="s">
        <v>1158</v>
      </c>
    </row>
    <row r="26" spans="1:6" ht="10.5" customHeight="1">
      <c r="A26" t="s">
        <v>1079</v>
      </c>
      <c r="B26" t="s">
        <v>1159</v>
      </c>
      <c r="C26" t="s">
        <v>1160</v>
      </c>
      <c r="D26" t="s">
        <v>1069</v>
      </c>
    </row>
    <row r="27" spans="1:6" ht="10.5" customHeight="1">
      <c r="A27" t="s">
        <v>1079</v>
      </c>
      <c r="B27" t="s">
        <v>1079</v>
      </c>
      <c r="C27" t="s">
        <v>1161</v>
      </c>
      <c r="D27" t="s">
        <v>1065</v>
      </c>
    </row>
    <row r="28" spans="1:6" ht="10.5" customHeight="1">
      <c r="A28" t="s">
        <v>1079</v>
      </c>
      <c r="B28" t="s">
        <v>1162</v>
      </c>
      <c r="C28" t="s">
        <v>1163</v>
      </c>
      <c r="D28" t="s">
        <v>1094</v>
      </c>
    </row>
    <row r="29" spans="1:6" ht="10.5" customHeight="1">
      <c r="A29" t="s">
        <v>1079</v>
      </c>
      <c r="B29" t="s">
        <v>1164</v>
      </c>
      <c r="C29" t="s">
        <v>1165</v>
      </c>
      <c r="D29" t="s">
        <v>1074</v>
      </c>
    </row>
    <row r="30" spans="1:6" ht="10.5" customHeight="1">
      <c r="A30" t="s">
        <v>1079</v>
      </c>
      <c r="B30" t="s">
        <v>1166</v>
      </c>
      <c r="C30" t="s">
        <v>1167</v>
      </c>
      <c r="D30" t="s">
        <v>1074</v>
      </c>
    </row>
    <row r="31" spans="1:6" ht="10.5" customHeight="1">
      <c r="A31" t="s">
        <v>1079</v>
      </c>
      <c r="B31" t="s">
        <v>1168</v>
      </c>
      <c r="C31" t="s">
        <v>1169</v>
      </c>
      <c r="D31" t="s">
        <v>1074</v>
      </c>
    </row>
    <row r="32" spans="1:6" ht="10.5" customHeight="1">
      <c r="A32" t="s">
        <v>1079</v>
      </c>
      <c r="B32" t="s">
        <v>1170</v>
      </c>
      <c r="C32" t="s">
        <v>1171</v>
      </c>
      <c r="D32" t="s">
        <v>1074</v>
      </c>
    </row>
    <row r="33" spans="1:4" ht="10.5" customHeight="1">
      <c r="A33" t="s">
        <v>1079</v>
      </c>
      <c r="B33" t="s">
        <v>1172</v>
      </c>
      <c r="C33" t="s">
        <v>1173</v>
      </c>
      <c r="D33" t="s">
        <v>1074</v>
      </c>
    </row>
    <row r="34" spans="1:4" ht="10.5" customHeight="1">
      <c r="A34" t="s">
        <v>1083</v>
      </c>
      <c r="B34" t="s">
        <v>1174</v>
      </c>
      <c r="C34" t="s">
        <v>1175</v>
      </c>
      <c r="D34" t="s">
        <v>1074</v>
      </c>
    </row>
    <row r="35" spans="1:4" ht="10.5" customHeight="1">
      <c r="A35" t="s">
        <v>1083</v>
      </c>
      <c r="B35" t="s">
        <v>1176</v>
      </c>
      <c r="C35" t="s">
        <v>1177</v>
      </c>
      <c r="D35" t="s">
        <v>1074</v>
      </c>
    </row>
    <row r="36" spans="1:4" ht="10.5" customHeight="1">
      <c r="A36" t="s">
        <v>1083</v>
      </c>
      <c r="B36" t="s">
        <v>1178</v>
      </c>
      <c r="C36" t="s">
        <v>1179</v>
      </c>
      <c r="D36" t="s">
        <v>1074</v>
      </c>
    </row>
    <row r="37" spans="1:4" ht="10.5" customHeight="1">
      <c r="A37" t="s">
        <v>1083</v>
      </c>
      <c r="B37" t="s">
        <v>1083</v>
      </c>
      <c r="C37" t="s">
        <v>1180</v>
      </c>
      <c r="D37" t="s">
        <v>1065</v>
      </c>
    </row>
    <row r="38" spans="1:4" ht="10.5" customHeight="1">
      <c r="A38" t="s">
        <v>1083</v>
      </c>
      <c r="B38" t="s">
        <v>1181</v>
      </c>
      <c r="C38" t="s">
        <v>1182</v>
      </c>
      <c r="D38" t="s">
        <v>1069</v>
      </c>
    </row>
    <row r="39" spans="1:4" ht="10.5" customHeight="1">
      <c r="A39" t="s">
        <v>1083</v>
      </c>
      <c r="B39" t="s">
        <v>1183</v>
      </c>
      <c r="C39" t="s">
        <v>1184</v>
      </c>
      <c r="D39" t="s">
        <v>1074</v>
      </c>
    </row>
    <row r="40" spans="1:4" ht="10.5" customHeight="1">
      <c r="A40" t="s">
        <v>1083</v>
      </c>
      <c r="B40" t="s">
        <v>1185</v>
      </c>
      <c r="C40" t="s">
        <v>1186</v>
      </c>
      <c r="D40" t="s">
        <v>1074</v>
      </c>
    </row>
    <row r="41" spans="1:4" ht="10.5" customHeight="1">
      <c r="A41" t="s">
        <v>1083</v>
      </c>
      <c r="B41" t="s">
        <v>1187</v>
      </c>
      <c r="C41" t="s">
        <v>1188</v>
      </c>
      <c r="D41" t="s">
        <v>1074</v>
      </c>
    </row>
    <row r="42" spans="1:4" ht="10.5" customHeight="1">
      <c r="A42" t="s">
        <v>1083</v>
      </c>
      <c r="B42" t="s">
        <v>1189</v>
      </c>
      <c r="C42" t="s">
        <v>1190</v>
      </c>
      <c r="D42" t="s">
        <v>1069</v>
      </c>
    </row>
    <row r="43" spans="1:4" ht="10.5" customHeight="1">
      <c r="A43" t="s">
        <v>1087</v>
      </c>
      <c r="B43" t="s">
        <v>1191</v>
      </c>
      <c r="C43" t="s">
        <v>1192</v>
      </c>
      <c r="D43" t="s">
        <v>1074</v>
      </c>
    </row>
    <row r="44" spans="1:4" ht="10.5" customHeight="1">
      <c r="A44" t="s">
        <v>1087</v>
      </c>
      <c r="B44" t="s">
        <v>1193</v>
      </c>
      <c r="C44" t="s">
        <v>1194</v>
      </c>
      <c r="D44" t="s">
        <v>1074</v>
      </c>
    </row>
    <row r="45" spans="1:4" ht="10.5" customHeight="1">
      <c r="A45" t="s">
        <v>1087</v>
      </c>
      <c r="B45" t="s">
        <v>1195</v>
      </c>
      <c r="C45" t="s">
        <v>1196</v>
      </c>
      <c r="D45" t="s">
        <v>1074</v>
      </c>
    </row>
    <row r="46" spans="1:4" ht="10.5" customHeight="1">
      <c r="A46" t="s">
        <v>1087</v>
      </c>
      <c r="B46" t="s">
        <v>1087</v>
      </c>
      <c r="C46" t="s">
        <v>1197</v>
      </c>
      <c r="D46" t="s">
        <v>1065</v>
      </c>
    </row>
    <row r="47" spans="1:4" ht="10.5" customHeight="1">
      <c r="A47" t="s">
        <v>1087</v>
      </c>
      <c r="B47" t="s">
        <v>1198</v>
      </c>
      <c r="C47" t="s">
        <v>1199</v>
      </c>
      <c r="D47" t="s">
        <v>1069</v>
      </c>
    </row>
    <row r="48" spans="1:4" ht="10.5" customHeight="1">
      <c r="A48" t="s">
        <v>1087</v>
      </c>
      <c r="B48" t="s">
        <v>1200</v>
      </c>
      <c r="C48" t="s">
        <v>1201</v>
      </c>
      <c r="D48" t="s">
        <v>1074</v>
      </c>
    </row>
    <row r="49" spans="1:4" ht="10.5" customHeight="1">
      <c r="A49" t="s">
        <v>1087</v>
      </c>
      <c r="B49" t="s">
        <v>1202</v>
      </c>
      <c r="C49" t="s">
        <v>1203</v>
      </c>
      <c r="D49" t="s">
        <v>1074</v>
      </c>
    </row>
    <row r="50" spans="1:4" ht="10.5" customHeight="1">
      <c r="A50" t="s">
        <v>1090</v>
      </c>
      <c r="B50" t="s">
        <v>1204</v>
      </c>
      <c r="C50" t="s">
        <v>1205</v>
      </c>
      <c r="D50" t="s">
        <v>1074</v>
      </c>
    </row>
    <row r="51" spans="1:4" ht="10.5" customHeight="1">
      <c r="A51" t="s">
        <v>1090</v>
      </c>
      <c r="B51" t="s">
        <v>1206</v>
      </c>
      <c r="C51" t="s">
        <v>1207</v>
      </c>
      <c r="D51" t="s">
        <v>1074</v>
      </c>
    </row>
    <row r="52" spans="1:4" ht="10.5" customHeight="1">
      <c r="A52" t="s">
        <v>1090</v>
      </c>
      <c r="B52" t="s">
        <v>1208</v>
      </c>
      <c r="C52" t="s">
        <v>1209</v>
      </c>
      <c r="D52" t="s">
        <v>1074</v>
      </c>
    </row>
    <row r="53" spans="1:4" ht="10.5" customHeight="1">
      <c r="A53" t="s">
        <v>1090</v>
      </c>
      <c r="B53" t="s">
        <v>1210</v>
      </c>
      <c r="C53" t="s">
        <v>1211</v>
      </c>
      <c r="D53" t="s">
        <v>1069</v>
      </c>
    </row>
    <row r="54" spans="1:4" ht="10.5" customHeight="1">
      <c r="A54" t="s">
        <v>1090</v>
      </c>
      <c r="B54" t="s">
        <v>1090</v>
      </c>
      <c r="C54" t="s">
        <v>1212</v>
      </c>
      <c r="D54" t="s">
        <v>1065</v>
      </c>
    </row>
    <row r="55" spans="1:4" ht="10.5" customHeight="1">
      <c r="A55" t="s">
        <v>1090</v>
      </c>
      <c r="B55" t="s">
        <v>1213</v>
      </c>
      <c r="C55" t="s">
        <v>1214</v>
      </c>
      <c r="D55" t="s">
        <v>1069</v>
      </c>
    </row>
    <row r="56" spans="1:4" ht="10.5" customHeight="1">
      <c r="A56" t="s">
        <v>1090</v>
      </c>
      <c r="B56" t="s">
        <v>1215</v>
      </c>
      <c r="C56" t="s">
        <v>1216</v>
      </c>
      <c r="D56" t="s">
        <v>1074</v>
      </c>
    </row>
    <row r="57" spans="1:4" ht="10.5" customHeight="1">
      <c r="A57" t="s">
        <v>1090</v>
      </c>
      <c r="B57" t="s">
        <v>1217</v>
      </c>
      <c r="C57" t="s">
        <v>1218</v>
      </c>
      <c r="D57" t="s">
        <v>1074</v>
      </c>
    </row>
    <row r="58" spans="1:4" ht="10.5" customHeight="1">
      <c r="A58" t="s">
        <v>1095</v>
      </c>
      <c r="B58" t="s">
        <v>1219</v>
      </c>
      <c r="C58" t="s">
        <v>1220</v>
      </c>
      <c r="D58" t="s">
        <v>1074</v>
      </c>
    </row>
    <row r="59" spans="1:4" ht="10.5" customHeight="1">
      <c r="A59" t="s">
        <v>1095</v>
      </c>
      <c r="B59" t="s">
        <v>1095</v>
      </c>
      <c r="C59" t="s">
        <v>1221</v>
      </c>
      <c r="D59" t="s">
        <v>1065</v>
      </c>
    </row>
    <row r="60" spans="1:4" ht="10.5" customHeight="1">
      <c r="A60" t="s">
        <v>1095</v>
      </c>
      <c r="B60" t="s">
        <v>1222</v>
      </c>
      <c r="C60" t="s">
        <v>1223</v>
      </c>
      <c r="D60" t="s">
        <v>1069</v>
      </c>
    </row>
    <row r="61" spans="1:4" ht="10.5" customHeight="1">
      <c r="A61" t="s">
        <v>1095</v>
      </c>
      <c r="B61" t="s">
        <v>1224</v>
      </c>
      <c r="C61" t="s">
        <v>1225</v>
      </c>
      <c r="D61" t="s">
        <v>1074</v>
      </c>
    </row>
    <row r="62" spans="1:4" ht="10.5" customHeight="1">
      <c r="A62" t="s">
        <v>1095</v>
      </c>
      <c r="B62" t="s">
        <v>1226</v>
      </c>
      <c r="C62" t="s">
        <v>1227</v>
      </c>
      <c r="D62" t="s">
        <v>1069</v>
      </c>
    </row>
    <row r="63" spans="1:4" ht="10.5" customHeight="1">
      <c r="A63" t="s">
        <v>1095</v>
      </c>
      <c r="B63" t="s">
        <v>1228</v>
      </c>
      <c r="C63" t="s">
        <v>1229</v>
      </c>
      <c r="D63" t="s">
        <v>1074</v>
      </c>
    </row>
    <row r="64" spans="1:4" ht="10.5" customHeight="1">
      <c r="A64" t="s">
        <v>1095</v>
      </c>
      <c r="B64" t="s">
        <v>1230</v>
      </c>
      <c r="C64" t="s">
        <v>1231</v>
      </c>
      <c r="D64" t="s">
        <v>1074</v>
      </c>
    </row>
    <row r="65" spans="1:4" ht="10.5" customHeight="1">
      <c r="A65" t="s">
        <v>1095</v>
      </c>
      <c r="B65" t="s">
        <v>1232</v>
      </c>
      <c r="C65" t="s">
        <v>1233</v>
      </c>
      <c r="D65" t="s">
        <v>1074</v>
      </c>
    </row>
    <row r="66" spans="1:4" ht="10.5" customHeight="1">
      <c r="A66" t="s">
        <v>1095</v>
      </c>
      <c r="B66" t="s">
        <v>1234</v>
      </c>
      <c r="C66" t="s">
        <v>1235</v>
      </c>
      <c r="D66" t="s">
        <v>1074</v>
      </c>
    </row>
    <row r="67" spans="1:4" ht="10.5" customHeight="1">
      <c r="A67" t="s">
        <v>1099</v>
      </c>
      <c r="B67" t="s">
        <v>1236</v>
      </c>
      <c r="C67" t="s">
        <v>1237</v>
      </c>
      <c r="D67" t="s">
        <v>1074</v>
      </c>
    </row>
    <row r="68" spans="1:4" ht="10.5" customHeight="1">
      <c r="A68" t="s">
        <v>1099</v>
      </c>
      <c r="B68" t="s">
        <v>1238</v>
      </c>
      <c r="C68" t="s">
        <v>1239</v>
      </c>
      <c r="D68" t="s">
        <v>1074</v>
      </c>
    </row>
    <row r="69" spans="1:4" ht="10.5" customHeight="1">
      <c r="A69" t="s">
        <v>1099</v>
      </c>
      <c r="B69" t="s">
        <v>1240</v>
      </c>
      <c r="C69" t="s">
        <v>1241</v>
      </c>
      <c r="D69" t="s">
        <v>1074</v>
      </c>
    </row>
    <row r="70" spans="1:4" ht="10.5" customHeight="1">
      <c r="A70" t="s">
        <v>1099</v>
      </c>
      <c r="B70" t="s">
        <v>1242</v>
      </c>
      <c r="C70" t="s">
        <v>1243</v>
      </c>
      <c r="D70" t="s">
        <v>1074</v>
      </c>
    </row>
    <row r="71" spans="1:4" ht="10.5" customHeight="1">
      <c r="A71" t="s">
        <v>1099</v>
      </c>
      <c r="B71" t="s">
        <v>1099</v>
      </c>
      <c r="C71" t="s">
        <v>1244</v>
      </c>
      <c r="D71" t="s">
        <v>1065</v>
      </c>
    </row>
    <row r="72" spans="1:4" ht="10.5" customHeight="1">
      <c r="A72" t="s">
        <v>1099</v>
      </c>
      <c r="B72" t="s">
        <v>1245</v>
      </c>
      <c r="C72" t="s">
        <v>1246</v>
      </c>
      <c r="D72" t="s">
        <v>1069</v>
      </c>
    </row>
    <row r="73" spans="1:4" ht="10.5" customHeight="1">
      <c r="A73" t="s">
        <v>1099</v>
      </c>
      <c r="B73" t="s">
        <v>1247</v>
      </c>
      <c r="C73" t="s">
        <v>1248</v>
      </c>
      <c r="D73" t="s">
        <v>1074</v>
      </c>
    </row>
    <row r="74" spans="1:4" ht="10.5" customHeight="1">
      <c r="A74" t="s">
        <v>1099</v>
      </c>
      <c r="B74" t="s">
        <v>1249</v>
      </c>
      <c r="C74" t="s">
        <v>1250</v>
      </c>
      <c r="D74" t="s">
        <v>1074</v>
      </c>
    </row>
    <row r="75" spans="1:4" ht="10.5" customHeight="1">
      <c r="A75" t="s">
        <v>1099</v>
      </c>
      <c r="B75" t="s">
        <v>1251</v>
      </c>
      <c r="C75" t="s">
        <v>1252</v>
      </c>
      <c r="D75" t="s">
        <v>1074</v>
      </c>
    </row>
    <row r="76" spans="1:4" ht="10.5" customHeight="1">
      <c r="A76" t="s">
        <v>1099</v>
      </c>
      <c r="B76" t="s">
        <v>1253</v>
      </c>
      <c r="C76" t="s">
        <v>1254</v>
      </c>
      <c r="D76" t="s">
        <v>1074</v>
      </c>
    </row>
    <row r="77" spans="1:4" ht="10.5" customHeight="1">
      <c r="A77" t="s">
        <v>1103</v>
      </c>
      <c r="B77" t="s">
        <v>1255</v>
      </c>
      <c r="C77" t="s">
        <v>1256</v>
      </c>
      <c r="D77" t="s">
        <v>1074</v>
      </c>
    </row>
    <row r="78" spans="1:4" ht="10.5" customHeight="1">
      <c r="A78" t="s">
        <v>1103</v>
      </c>
      <c r="B78" t="s">
        <v>1103</v>
      </c>
      <c r="C78" t="s">
        <v>1257</v>
      </c>
      <c r="D78" t="s">
        <v>1065</v>
      </c>
    </row>
    <row r="79" spans="1:4" ht="10.5" customHeight="1">
      <c r="A79" t="s">
        <v>1103</v>
      </c>
      <c r="B79" t="s">
        <v>1258</v>
      </c>
      <c r="C79" t="s">
        <v>1259</v>
      </c>
      <c r="D79" t="s">
        <v>1074</v>
      </c>
    </row>
    <row r="80" spans="1:4" ht="10.5" customHeight="1">
      <c r="A80" t="s">
        <v>1103</v>
      </c>
      <c r="B80" t="s">
        <v>1260</v>
      </c>
      <c r="C80" t="s">
        <v>1261</v>
      </c>
      <c r="D80" t="s">
        <v>1074</v>
      </c>
    </row>
    <row r="81" spans="1:4" ht="10.5" customHeight="1">
      <c r="A81" t="s">
        <v>1103</v>
      </c>
      <c r="B81" t="s">
        <v>1262</v>
      </c>
      <c r="C81" t="s">
        <v>1263</v>
      </c>
      <c r="D81" t="s">
        <v>1074</v>
      </c>
    </row>
    <row r="82" spans="1:4" ht="10.5" customHeight="1">
      <c r="A82" t="s">
        <v>1103</v>
      </c>
      <c r="B82" t="s">
        <v>1264</v>
      </c>
      <c r="C82" t="s">
        <v>1265</v>
      </c>
      <c r="D82" t="s">
        <v>1074</v>
      </c>
    </row>
    <row r="83" spans="1:4" ht="10.5" customHeight="1">
      <c r="A83" t="s">
        <v>1107</v>
      </c>
      <c r="B83" t="s">
        <v>1266</v>
      </c>
      <c r="C83" t="s">
        <v>1267</v>
      </c>
      <c r="D83" t="s">
        <v>1074</v>
      </c>
    </row>
    <row r="84" spans="1:4" ht="10.5" customHeight="1">
      <c r="A84" t="s">
        <v>1107</v>
      </c>
      <c r="B84" t="s">
        <v>1268</v>
      </c>
      <c r="C84" t="s">
        <v>1269</v>
      </c>
      <c r="D84" t="s">
        <v>1074</v>
      </c>
    </row>
    <row r="85" spans="1:4" ht="10.5" customHeight="1">
      <c r="A85" t="s">
        <v>1107</v>
      </c>
      <c r="B85" t="s">
        <v>1107</v>
      </c>
      <c r="C85" t="s">
        <v>1270</v>
      </c>
      <c r="D85" t="s">
        <v>1065</v>
      </c>
    </row>
    <row r="86" spans="1:4" ht="10.5" customHeight="1">
      <c r="A86" t="s">
        <v>1107</v>
      </c>
      <c r="B86" t="s">
        <v>1271</v>
      </c>
      <c r="C86" t="s">
        <v>1272</v>
      </c>
      <c r="D86" t="s">
        <v>1069</v>
      </c>
    </row>
    <row r="87" spans="1:4" ht="10.5" customHeight="1">
      <c r="A87" t="s">
        <v>1107</v>
      </c>
      <c r="B87" t="s">
        <v>1273</v>
      </c>
      <c r="C87" t="s">
        <v>1274</v>
      </c>
      <c r="D87" t="s">
        <v>1074</v>
      </c>
    </row>
    <row r="88" spans="1:4" ht="10.5" customHeight="1">
      <c r="A88" t="s">
        <v>1107</v>
      </c>
      <c r="B88" t="s">
        <v>1275</v>
      </c>
      <c r="C88" t="s">
        <v>1276</v>
      </c>
      <c r="D88" t="s">
        <v>1074</v>
      </c>
    </row>
    <row r="89" spans="1:4" ht="10.5" customHeight="1">
      <c r="A89" t="s">
        <v>1107</v>
      </c>
      <c r="B89" t="s">
        <v>1277</v>
      </c>
      <c r="C89" t="s">
        <v>1278</v>
      </c>
      <c r="D89" t="s">
        <v>1074</v>
      </c>
    </row>
    <row r="90" spans="1:4" ht="10.5" customHeight="1">
      <c r="A90" t="s">
        <v>1111</v>
      </c>
      <c r="B90" t="s">
        <v>1279</v>
      </c>
      <c r="C90" t="s">
        <v>1280</v>
      </c>
      <c r="D90" t="s">
        <v>1074</v>
      </c>
    </row>
    <row r="91" spans="1:4" ht="10.5" customHeight="1">
      <c r="A91" t="s">
        <v>1111</v>
      </c>
      <c r="B91" t="s">
        <v>1111</v>
      </c>
      <c r="C91" t="s">
        <v>1281</v>
      </c>
      <c r="D91" t="s">
        <v>1065</v>
      </c>
    </row>
    <row r="92" spans="1:4" ht="10.5" customHeight="1">
      <c r="A92" t="s">
        <v>1111</v>
      </c>
      <c r="B92" t="s">
        <v>1282</v>
      </c>
      <c r="C92" t="s">
        <v>1283</v>
      </c>
      <c r="D92" t="s">
        <v>1069</v>
      </c>
    </row>
    <row r="93" spans="1:4" ht="10.5" customHeight="1">
      <c r="A93" t="s">
        <v>1111</v>
      </c>
      <c r="B93" t="s">
        <v>1284</v>
      </c>
      <c r="C93" t="s">
        <v>1285</v>
      </c>
      <c r="D93" t="s">
        <v>1074</v>
      </c>
    </row>
    <row r="94" spans="1:4" ht="10.5" customHeight="1">
      <c r="A94" t="s">
        <v>1111</v>
      </c>
      <c r="B94" t="s">
        <v>1286</v>
      </c>
      <c r="C94" t="s">
        <v>1287</v>
      </c>
      <c r="D94" t="s">
        <v>1074</v>
      </c>
    </row>
    <row r="95" spans="1:4" ht="10.5" customHeight="1">
      <c r="A95" t="s">
        <v>1111</v>
      </c>
      <c r="B95" t="s">
        <v>1288</v>
      </c>
      <c r="C95" t="s">
        <v>1289</v>
      </c>
      <c r="D95" t="s">
        <v>1074</v>
      </c>
    </row>
    <row r="96" spans="1:4" ht="10.5" customHeight="1">
      <c r="A96" t="s">
        <v>1111</v>
      </c>
      <c r="B96" t="s">
        <v>1290</v>
      </c>
      <c r="C96" t="s">
        <v>1291</v>
      </c>
      <c r="D96" t="s">
        <v>1074</v>
      </c>
    </row>
    <row r="97" spans="1:4" ht="10.5" customHeight="1">
      <c r="A97" t="s">
        <v>1115</v>
      </c>
      <c r="B97" t="s">
        <v>1292</v>
      </c>
      <c r="C97" t="s">
        <v>1293</v>
      </c>
      <c r="D97" t="s">
        <v>1074</v>
      </c>
    </row>
    <row r="98" spans="1:4" ht="10.5" customHeight="1">
      <c r="A98" t="s">
        <v>1115</v>
      </c>
      <c r="B98" t="s">
        <v>1294</v>
      </c>
      <c r="C98" t="s">
        <v>1295</v>
      </c>
      <c r="D98" t="s">
        <v>1074</v>
      </c>
    </row>
    <row r="99" spans="1:4" ht="10.5" customHeight="1">
      <c r="A99" t="s">
        <v>1115</v>
      </c>
      <c r="B99" t="s">
        <v>1296</v>
      </c>
      <c r="C99" t="s">
        <v>1297</v>
      </c>
      <c r="D99" t="s">
        <v>1074</v>
      </c>
    </row>
    <row r="100" spans="1:4" ht="10.5" customHeight="1">
      <c r="A100" t="s">
        <v>1115</v>
      </c>
      <c r="B100" t="s">
        <v>1298</v>
      </c>
      <c r="C100" t="s">
        <v>1299</v>
      </c>
      <c r="D100" t="s">
        <v>1074</v>
      </c>
    </row>
    <row r="101" spans="1:4" ht="10.5" customHeight="1">
      <c r="A101" t="s">
        <v>1115</v>
      </c>
      <c r="B101" t="s">
        <v>1115</v>
      </c>
      <c r="C101" t="s">
        <v>1300</v>
      </c>
      <c r="D101" t="s">
        <v>1065</v>
      </c>
    </row>
    <row r="102" spans="1:4" ht="10.5" customHeight="1">
      <c r="A102" t="s">
        <v>1115</v>
      </c>
      <c r="B102" t="s">
        <v>1301</v>
      </c>
      <c r="C102" t="s">
        <v>1302</v>
      </c>
      <c r="D102" t="s">
        <v>1069</v>
      </c>
    </row>
    <row r="103" spans="1:4" ht="10.5" customHeight="1">
      <c r="A103" t="s">
        <v>1119</v>
      </c>
      <c r="B103" t="s">
        <v>1303</v>
      </c>
      <c r="C103" t="s">
        <v>1304</v>
      </c>
      <c r="D103" t="s">
        <v>1074</v>
      </c>
    </row>
    <row r="104" spans="1:4" ht="10.5" customHeight="1">
      <c r="A104" t="s">
        <v>1119</v>
      </c>
      <c r="B104" t="s">
        <v>1305</v>
      </c>
      <c r="C104" t="s">
        <v>1306</v>
      </c>
      <c r="D104" t="s">
        <v>1069</v>
      </c>
    </row>
    <row r="105" spans="1:4" ht="10.5" customHeight="1">
      <c r="A105" t="s">
        <v>1119</v>
      </c>
      <c r="B105" t="s">
        <v>1307</v>
      </c>
      <c r="C105" t="s">
        <v>1308</v>
      </c>
      <c r="D105" t="s">
        <v>1074</v>
      </c>
    </row>
    <row r="106" spans="1:4" ht="10.5" customHeight="1">
      <c r="A106" t="s">
        <v>1119</v>
      </c>
      <c r="B106" t="s">
        <v>1119</v>
      </c>
      <c r="C106" t="s">
        <v>1309</v>
      </c>
      <c r="D106" t="s">
        <v>1065</v>
      </c>
    </row>
    <row r="107" spans="1:4" ht="10.5" customHeight="1">
      <c r="A107" t="s">
        <v>1119</v>
      </c>
      <c r="B107" t="s">
        <v>1310</v>
      </c>
      <c r="C107" t="s">
        <v>1311</v>
      </c>
      <c r="D107" t="s">
        <v>1094</v>
      </c>
    </row>
    <row r="108" spans="1:4" ht="10.5" customHeight="1">
      <c r="A108" t="s">
        <v>1119</v>
      </c>
      <c r="B108" t="s">
        <v>1312</v>
      </c>
      <c r="C108" t="s">
        <v>1313</v>
      </c>
      <c r="D108" t="s">
        <v>1069</v>
      </c>
    </row>
    <row r="109" spans="1:4" ht="10.5" customHeight="1">
      <c r="A109" t="s">
        <v>1119</v>
      </c>
      <c r="B109" t="s">
        <v>1314</v>
      </c>
      <c r="C109" t="s">
        <v>1315</v>
      </c>
      <c r="D109" t="s">
        <v>1074</v>
      </c>
    </row>
    <row r="110" spans="1:4" ht="10.5" customHeight="1">
      <c r="A110" t="s">
        <v>1123</v>
      </c>
      <c r="B110" t="s">
        <v>1316</v>
      </c>
      <c r="C110" t="s">
        <v>1317</v>
      </c>
      <c r="D110" t="s">
        <v>1074</v>
      </c>
    </row>
    <row r="111" spans="1:4" ht="10.5" customHeight="1">
      <c r="A111" t="s">
        <v>1123</v>
      </c>
      <c r="B111" t="s">
        <v>1318</v>
      </c>
      <c r="C111" t="s">
        <v>1319</v>
      </c>
      <c r="D111" t="s">
        <v>1074</v>
      </c>
    </row>
    <row r="112" spans="1:4" ht="10.5" customHeight="1">
      <c r="A112" t="s">
        <v>1123</v>
      </c>
      <c r="B112" t="s">
        <v>1320</v>
      </c>
      <c r="C112" t="s">
        <v>1321</v>
      </c>
      <c r="D112" t="s">
        <v>1074</v>
      </c>
    </row>
    <row r="113" spans="1:4" ht="10.5" customHeight="1">
      <c r="A113" t="s">
        <v>1123</v>
      </c>
      <c r="B113" t="s">
        <v>1123</v>
      </c>
      <c r="C113" t="s">
        <v>1322</v>
      </c>
      <c r="D113" t="s">
        <v>1065</v>
      </c>
    </row>
    <row r="114" spans="1:4" ht="10.5" customHeight="1">
      <c r="A114" t="s">
        <v>1123</v>
      </c>
      <c r="B114" t="s">
        <v>1323</v>
      </c>
      <c r="C114" t="s">
        <v>1324</v>
      </c>
      <c r="D114" t="s">
        <v>1069</v>
      </c>
    </row>
    <row r="115" spans="1:4" ht="10.5" customHeight="1">
      <c r="A115" t="s">
        <v>1123</v>
      </c>
      <c r="B115" t="s">
        <v>1325</v>
      </c>
      <c r="C115" t="s">
        <v>1326</v>
      </c>
      <c r="D115" t="s">
        <v>1074</v>
      </c>
    </row>
    <row r="116" spans="1:4" ht="10.5" customHeight="1">
      <c r="A116" t="s">
        <v>1127</v>
      </c>
      <c r="B116" t="s">
        <v>1327</v>
      </c>
      <c r="C116" t="s">
        <v>1328</v>
      </c>
      <c r="D116" t="s">
        <v>1074</v>
      </c>
    </row>
    <row r="117" spans="1:4" ht="10.5" customHeight="1">
      <c r="A117" t="s">
        <v>1127</v>
      </c>
      <c r="B117" t="s">
        <v>1329</v>
      </c>
      <c r="C117" t="s">
        <v>1330</v>
      </c>
      <c r="D117" t="s">
        <v>1074</v>
      </c>
    </row>
    <row r="118" spans="1:4" ht="10.5" customHeight="1">
      <c r="A118" t="s">
        <v>1127</v>
      </c>
      <c r="B118" t="s">
        <v>1331</v>
      </c>
      <c r="C118" t="s">
        <v>1332</v>
      </c>
      <c r="D118" t="s">
        <v>1074</v>
      </c>
    </row>
    <row r="119" spans="1:4" ht="10.5" customHeight="1">
      <c r="A119" t="s">
        <v>1127</v>
      </c>
      <c r="B119" t="s">
        <v>1333</v>
      </c>
      <c r="C119" t="s">
        <v>1334</v>
      </c>
      <c r="D119" t="s">
        <v>1074</v>
      </c>
    </row>
    <row r="120" spans="1:4" ht="10.5" customHeight="1">
      <c r="A120" t="s">
        <v>1127</v>
      </c>
      <c r="B120" t="s">
        <v>1335</v>
      </c>
      <c r="C120" t="s">
        <v>1336</v>
      </c>
      <c r="D120" t="s">
        <v>1074</v>
      </c>
    </row>
    <row r="121" spans="1:4" ht="10.5" customHeight="1">
      <c r="A121" t="s">
        <v>1127</v>
      </c>
      <c r="B121" t="s">
        <v>1127</v>
      </c>
      <c r="C121" t="s">
        <v>1337</v>
      </c>
      <c r="D121" t="s">
        <v>1065</v>
      </c>
    </row>
    <row r="122" spans="1:4" ht="10.5" customHeight="1">
      <c r="A122" t="s">
        <v>1127</v>
      </c>
      <c r="B122" t="s">
        <v>1338</v>
      </c>
      <c r="C122" t="s">
        <v>1339</v>
      </c>
      <c r="D122" t="s">
        <v>1069</v>
      </c>
    </row>
    <row r="123" spans="1:4" ht="10.5" customHeight="1">
      <c r="A123" t="s">
        <v>1127</v>
      </c>
      <c r="B123" t="s">
        <v>1340</v>
      </c>
      <c r="C123" t="s">
        <v>1341</v>
      </c>
      <c r="D123" t="s">
        <v>1074</v>
      </c>
    </row>
    <row r="124" spans="1:4" ht="10.5" customHeight="1">
      <c r="A124" t="s">
        <v>1131</v>
      </c>
      <c r="B124" t="s">
        <v>1342</v>
      </c>
      <c r="C124" t="s">
        <v>1343</v>
      </c>
      <c r="D124" t="s">
        <v>1074</v>
      </c>
    </row>
    <row r="125" spans="1:4" ht="10.5" customHeight="1">
      <c r="A125" t="s">
        <v>1131</v>
      </c>
      <c r="B125" t="s">
        <v>1344</v>
      </c>
      <c r="C125" t="s">
        <v>1345</v>
      </c>
      <c r="D125" t="s">
        <v>1074</v>
      </c>
    </row>
    <row r="126" spans="1:4" ht="10.5" customHeight="1">
      <c r="A126" t="s">
        <v>1131</v>
      </c>
      <c r="B126" t="s">
        <v>1346</v>
      </c>
      <c r="C126" t="s">
        <v>1347</v>
      </c>
      <c r="D126" t="s">
        <v>1074</v>
      </c>
    </row>
    <row r="127" spans="1:4" ht="10.5" customHeight="1">
      <c r="A127" t="s">
        <v>1131</v>
      </c>
      <c r="B127" t="s">
        <v>1348</v>
      </c>
      <c r="C127" t="s">
        <v>1349</v>
      </c>
      <c r="D127" t="s">
        <v>1074</v>
      </c>
    </row>
    <row r="128" spans="1:4" ht="10.5" customHeight="1">
      <c r="A128" t="s">
        <v>1131</v>
      </c>
      <c r="B128" t="s">
        <v>1131</v>
      </c>
      <c r="C128" t="s">
        <v>1350</v>
      </c>
      <c r="D128" t="s">
        <v>1065</v>
      </c>
    </row>
    <row r="129" spans="1:4" ht="10.5" customHeight="1">
      <c r="A129" t="s">
        <v>1131</v>
      </c>
      <c r="B129" t="s">
        <v>1351</v>
      </c>
      <c r="C129" t="s">
        <v>1352</v>
      </c>
      <c r="D129" t="s">
        <v>1069</v>
      </c>
    </row>
    <row r="130" spans="1:4" ht="10.5" customHeight="1">
      <c r="A130" t="s">
        <v>1131</v>
      </c>
      <c r="B130" t="s">
        <v>1353</v>
      </c>
      <c r="C130" t="s">
        <v>1354</v>
      </c>
      <c r="D130" t="s">
        <v>1074</v>
      </c>
    </row>
    <row r="131" spans="1:4" ht="10.5" customHeight="1">
      <c r="A131" t="s">
        <v>1131</v>
      </c>
      <c r="B131" t="s">
        <v>1355</v>
      </c>
      <c r="C131" t="s">
        <v>1356</v>
      </c>
      <c r="D131" t="s">
        <v>1074</v>
      </c>
    </row>
    <row r="132" spans="1:4" ht="10.5" customHeight="1">
      <c r="A132" t="s">
        <v>1134</v>
      </c>
      <c r="B132" t="s">
        <v>1357</v>
      </c>
      <c r="C132" t="s">
        <v>1358</v>
      </c>
      <c r="D132" t="s">
        <v>1074</v>
      </c>
    </row>
    <row r="133" spans="1:4" ht="10.5" customHeight="1">
      <c r="A133" t="s">
        <v>1134</v>
      </c>
      <c r="B133" t="s">
        <v>1359</v>
      </c>
      <c r="C133" t="s">
        <v>1360</v>
      </c>
      <c r="D133" t="s">
        <v>1074</v>
      </c>
    </row>
    <row r="134" spans="1:4" ht="10.5" customHeight="1">
      <c r="A134" t="s">
        <v>1134</v>
      </c>
      <c r="B134" t="s">
        <v>1361</v>
      </c>
      <c r="C134" t="s">
        <v>1362</v>
      </c>
      <c r="D134" t="s">
        <v>1074</v>
      </c>
    </row>
    <row r="135" spans="1:4" ht="10.5" customHeight="1">
      <c r="A135" t="s">
        <v>1134</v>
      </c>
      <c r="B135" t="s">
        <v>1363</v>
      </c>
      <c r="C135" t="s">
        <v>1364</v>
      </c>
      <c r="D135" t="s">
        <v>1074</v>
      </c>
    </row>
    <row r="136" spans="1:4" ht="10.5" customHeight="1">
      <c r="A136" t="s">
        <v>1134</v>
      </c>
      <c r="B136" t="s">
        <v>1134</v>
      </c>
      <c r="C136" t="s">
        <v>1365</v>
      </c>
      <c r="D136" t="s">
        <v>1065</v>
      </c>
    </row>
    <row r="137" spans="1:4" ht="10.5" customHeight="1">
      <c r="A137" t="s">
        <v>1134</v>
      </c>
      <c r="B137" t="s">
        <v>1366</v>
      </c>
      <c r="C137" t="s">
        <v>1367</v>
      </c>
      <c r="D137" t="s">
        <v>1069</v>
      </c>
    </row>
    <row r="138" spans="1:4" ht="10.5" customHeight="1">
      <c r="A138" t="s">
        <v>1134</v>
      </c>
      <c r="B138" t="s">
        <v>1368</v>
      </c>
      <c r="C138" t="s">
        <v>1369</v>
      </c>
      <c r="D138" t="s">
        <v>1074</v>
      </c>
    </row>
    <row r="139" spans="1:4" ht="10.5" customHeight="1">
      <c r="A139" t="s">
        <v>1138</v>
      </c>
      <c r="B139" t="s">
        <v>1370</v>
      </c>
      <c r="C139" t="s">
        <v>1371</v>
      </c>
      <c r="D139" t="s">
        <v>1074</v>
      </c>
    </row>
    <row r="140" spans="1:4" ht="10.5" customHeight="1">
      <c r="A140" t="s">
        <v>1138</v>
      </c>
      <c r="B140" t="s">
        <v>1372</v>
      </c>
      <c r="C140" t="s">
        <v>1373</v>
      </c>
      <c r="D140" t="s">
        <v>1074</v>
      </c>
    </row>
    <row r="141" spans="1:4" ht="10.5" customHeight="1">
      <c r="A141" t="s">
        <v>1138</v>
      </c>
      <c r="B141" t="s">
        <v>1374</v>
      </c>
      <c r="C141" t="s">
        <v>1375</v>
      </c>
      <c r="D141" t="s">
        <v>1069</v>
      </c>
    </row>
    <row r="142" spans="1:4" ht="10.5" customHeight="1">
      <c r="A142" t="s">
        <v>1138</v>
      </c>
      <c r="B142" t="s">
        <v>1376</v>
      </c>
      <c r="C142" t="s">
        <v>1377</v>
      </c>
      <c r="D142" t="s">
        <v>1074</v>
      </c>
    </row>
    <row r="143" spans="1:4" ht="10.5" customHeight="1">
      <c r="A143" t="s">
        <v>1138</v>
      </c>
      <c r="B143" t="s">
        <v>1378</v>
      </c>
      <c r="C143" t="s">
        <v>1379</v>
      </c>
      <c r="D143" t="s">
        <v>1074</v>
      </c>
    </row>
    <row r="144" spans="1:4" ht="10.5" customHeight="1">
      <c r="A144" t="s">
        <v>1138</v>
      </c>
      <c r="B144" t="s">
        <v>1138</v>
      </c>
      <c r="C144" t="s">
        <v>1380</v>
      </c>
      <c r="D144" t="s">
        <v>1065</v>
      </c>
    </row>
    <row r="145" spans="1:4" ht="10.5" customHeight="1">
      <c r="A145" t="s">
        <v>1138</v>
      </c>
      <c r="B145" t="s">
        <v>1381</v>
      </c>
      <c r="C145" t="s">
        <v>1382</v>
      </c>
      <c r="D145" t="s">
        <v>1074</v>
      </c>
    </row>
    <row r="146" spans="1:4" ht="10.5" customHeight="1">
      <c r="A146" t="s">
        <v>1142</v>
      </c>
      <c r="B146" t="s">
        <v>1383</v>
      </c>
      <c r="C146" t="s">
        <v>1384</v>
      </c>
      <c r="D146" t="s">
        <v>1074</v>
      </c>
    </row>
    <row r="147" spans="1:4" ht="10.5" customHeight="1">
      <c r="A147" t="s">
        <v>1142</v>
      </c>
      <c r="B147" t="s">
        <v>1204</v>
      </c>
      <c r="C147" t="s">
        <v>1385</v>
      </c>
      <c r="D147" t="s">
        <v>1074</v>
      </c>
    </row>
    <row r="148" spans="1:4" ht="10.5" customHeight="1">
      <c r="A148" t="s">
        <v>1142</v>
      </c>
      <c r="B148" t="s">
        <v>1386</v>
      </c>
      <c r="C148" t="s">
        <v>1387</v>
      </c>
      <c r="D148" t="s">
        <v>1074</v>
      </c>
    </row>
    <row r="149" spans="1:4" ht="10.5" customHeight="1">
      <c r="A149" t="s">
        <v>1142</v>
      </c>
      <c r="B149" t="s">
        <v>1388</v>
      </c>
      <c r="C149" t="s">
        <v>1389</v>
      </c>
      <c r="D149" t="s">
        <v>1074</v>
      </c>
    </row>
    <row r="150" spans="1:4" ht="10.5" customHeight="1">
      <c r="A150" t="s">
        <v>1142</v>
      </c>
      <c r="B150" t="s">
        <v>1390</v>
      </c>
      <c r="C150" t="s">
        <v>1391</v>
      </c>
      <c r="D150" t="s">
        <v>1074</v>
      </c>
    </row>
    <row r="151" spans="1:4" ht="10.5" customHeight="1">
      <c r="A151" t="s">
        <v>1142</v>
      </c>
      <c r="B151" t="s">
        <v>1392</v>
      </c>
      <c r="C151" t="s">
        <v>1393</v>
      </c>
      <c r="D151" t="s">
        <v>1074</v>
      </c>
    </row>
    <row r="152" spans="1:4" ht="10.5" customHeight="1">
      <c r="A152" t="s">
        <v>1142</v>
      </c>
      <c r="B152" t="s">
        <v>1394</v>
      </c>
      <c r="C152" t="s">
        <v>1395</v>
      </c>
      <c r="D152" t="s">
        <v>1074</v>
      </c>
    </row>
    <row r="153" spans="1:4" ht="10.5" customHeight="1">
      <c r="A153" t="s">
        <v>1142</v>
      </c>
      <c r="B153" t="s">
        <v>1142</v>
      </c>
      <c r="C153" t="s">
        <v>1396</v>
      </c>
      <c r="D153" t="s">
        <v>1065</v>
      </c>
    </row>
    <row r="154" spans="1:4" ht="10.5" customHeight="1">
      <c r="A154" t="s">
        <v>1142</v>
      </c>
      <c r="B154" t="s">
        <v>1397</v>
      </c>
      <c r="C154" t="s">
        <v>1398</v>
      </c>
      <c r="D154" t="s">
        <v>1069</v>
      </c>
    </row>
    <row r="155" spans="1:4" ht="10.5" customHeight="1">
      <c r="A155" t="s">
        <v>1146</v>
      </c>
      <c r="B155" t="s">
        <v>1399</v>
      </c>
      <c r="C155" t="s">
        <v>1400</v>
      </c>
      <c r="D155" t="s">
        <v>1074</v>
      </c>
    </row>
    <row r="156" spans="1:4" ht="10.5" customHeight="1">
      <c r="A156" t="s">
        <v>1146</v>
      </c>
      <c r="B156" t="s">
        <v>1401</v>
      </c>
      <c r="C156" t="s">
        <v>1402</v>
      </c>
      <c r="D156" t="s">
        <v>1074</v>
      </c>
    </row>
    <row r="157" spans="1:4" ht="10.5" customHeight="1">
      <c r="A157" t="s">
        <v>1146</v>
      </c>
      <c r="B157" t="s">
        <v>1403</v>
      </c>
      <c r="C157" t="s">
        <v>1404</v>
      </c>
      <c r="D157" t="s">
        <v>1074</v>
      </c>
    </row>
    <row r="158" spans="1:4" ht="10.5" customHeight="1">
      <c r="A158" t="s">
        <v>1146</v>
      </c>
      <c r="B158" t="s">
        <v>1405</v>
      </c>
      <c r="C158" t="s">
        <v>1406</v>
      </c>
      <c r="D158" t="s">
        <v>1074</v>
      </c>
    </row>
    <row r="159" spans="1:4" ht="10.5" customHeight="1">
      <c r="A159" t="s">
        <v>1146</v>
      </c>
      <c r="B159" t="s">
        <v>1407</v>
      </c>
      <c r="C159" t="s">
        <v>1408</v>
      </c>
      <c r="D159" t="s">
        <v>1074</v>
      </c>
    </row>
    <row r="160" spans="1:4" ht="10.5" customHeight="1">
      <c r="A160" t="s">
        <v>1146</v>
      </c>
      <c r="B160" t="s">
        <v>1409</v>
      </c>
      <c r="C160" t="s">
        <v>1410</v>
      </c>
      <c r="D160" t="s">
        <v>1074</v>
      </c>
    </row>
    <row r="161" spans="1:4" ht="10.5" customHeight="1">
      <c r="A161" t="s">
        <v>1146</v>
      </c>
      <c r="B161" t="s">
        <v>1411</v>
      </c>
      <c r="C161" t="s">
        <v>1412</v>
      </c>
      <c r="D161" t="s">
        <v>1074</v>
      </c>
    </row>
    <row r="162" spans="1:4" ht="10.5" customHeight="1">
      <c r="A162" t="s">
        <v>1146</v>
      </c>
      <c r="B162" t="s">
        <v>1413</v>
      </c>
      <c r="C162" t="s">
        <v>1414</v>
      </c>
      <c r="D162" t="s">
        <v>1074</v>
      </c>
    </row>
    <row r="163" spans="1:4" ht="10.5" customHeight="1">
      <c r="A163" t="s">
        <v>1146</v>
      </c>
      <c r="B163" t="s">
        <v>1415</v>
      </c>
      <c r="C163" t="s">
        <v>1416</v>
      </c>
      <c r="D163" t="s">
        <v>1074</v>
      </c>
    </row>
    <row r="164" spans="1:4" ht="10.5" customHeight="1">
      <c r="A164" t="s">
        <v>1146</v>
      </c>
      <c r="B164" t="s">
        <v>1146</v>
      </c>
      <c r="C164" t="s">
        <v>1417</v>
      </c>
      <c r="D164" t="s">
        <v>1065</v>
      </c>
    </row>
    <row r="165" spans="1:4" ht="10.5" customHeight="1">
      <c r="A165" t="s">
        <v>1146</v>
      </c>
      <c r="B165" t="s">
        <v>1418</v>
      </c>
      <c r="C165" t="s">
        <v>1419</v>
      </c>
      <c r="D165" t="s">
        <v>1069</v>
      </c>
    </row>
    <row r="166" spans="1:4" ht="10.5" customHeight="1">
      <c r="A166" t="s">
        <v>1150</v>
      </c>
      <c r="B166" t="s">
        <v>1150</v>
      </c>
      <c r="C166" t="s">
        <v>1420</v>
      </c>
      <c r="D166" t="s">
        <v>1421</v>
      </c>
    </row>
    <row r="167" spans="1:4" ht="10.5" customHeight="1">
      <c r="A167" t="s">
        <v>1154</v>
      </c>
      <c r="B167" t="s">
        <v>1154</v>
      </c>
      <c r="C167" t="s">
        <v>1422</v>
      </c>
      <c r="D167" t="s">
        <v>1421</v>
      </c>
    </row>
    <row r="168" spans="1:4" ht="10.5" customHeight="1">
      <c r="A168" t="s">
        <v>65</v>
      </c>
      <c r="B168" t="s">
        <v>65</v>
      </c>
      <c r="C168" t="s">
        <v>70</v>
      </c>
      <c r="D168" t="s">
        <v>1421</v>
      </c>
    </row>
  </sheetData>
  <sheetProtection insertRows="0" deleteColumns="0" deleteRows="0" sort="0" autoFilter="0"/>
  <pageMargins left="0.7" right="0.7" top="0.75" bottom="0.75" header="0.3" footer="0.3"/>
  <pageSetup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153</vt:i4>
      </vt:variant>
    </vt:vector>
  </HeadingPairs>
  <TitlesOfParts>
    <vt:vector size="16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EGR_BY_ORGN_DATA</vt:lpstr>
      <vt:lpstr>EGR_BY_ORGN_HEADER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  <vt:lpstr>'Отпуск ЭЭ сет организациями'!Область_печати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Dmitry Pimanchikov</cp:lastModifiedBy>
  <cp:lastPrinted>2023-11-21T10:11:24Z</cp:lastPrinted>
  <dcterms:created xsi:type="dcterms:W3CDTF">2021-03-11T11:50:48Z</dcterms:created>
  <dcterms:modified xsi:type="dcterms:W3CDTF">2024-02-02T10:47:39Z</dcterms:modified>
</cp:coreProperties>
</file>