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M15" i="1"/>
  <c r="F18"/>
  <c r="E15"/>
  <c r="D17"/>
  <c r="C17"/>
  <c r="C20"/>
  <c r="D20"/>
  <c r="E20"/>
  <c r="F20"/>
  <c r="G20"/>
  <c r="H20"/>
  <c r="J20"/>
  <c r="K20"/>
  <c r="L20"/>
  <c r="N20"/>
  <c r="I20"/>
  <c r="K15"/>
  <c r="K17"/>
  <c r="J15"/>
  <c r="J17" s="1"/>
  <c r="L18"/>
  <c r="N18"/>
  <c r="I18"/>
  <c r="H15"/>
  <c r="H17" s="1"/>
  <c r="E17"/>
  <c r="F17"/>
  <c r="G17"/>
  <c r="I17"/>
  <c r="L17"/>
  <c r="M17"/>
  <c r="M20" s="1"/>
  <c r="N17"/>
  <c r="D15"/>
  <c r="C15"/>
  <c r="N13"/>
  <c r="M13"/>
  <c r="L13"/>
  <c r="K13"/>
  <c r="J13"/>
  <c r="H13"/>
  <c r="G13"/>
  <c r="F13"/>
  <c r="E13"/>
  <c r="D13"/>
  <c r="C13"/>
  <c r="N12"/>
  <c r="M12"/>
  <c r="L12"/>
  <c r="J12"/>
  <c r="I12"/>
  <c r="H12"/>
  <c r="G12"/>
  <c r="G18" s="1"/>
  <c r="F12"/>
  <c r="E12"/>
  <c r="D12"/>
  <c r="E18" l="1"/>
  <c r="O15"/>
  <c r="O18"/>
  <c r="O12"/>
  <c r="O5"/>
  <c r="O6" s="1"/>
  <c r="N6" s="1"/>
  <c r="M6" s="1"/>
  <c r="O20" l="1"/>
  <c r="M7"/>
  <c r="L6"/>
  <c r="K6" l="1"/>
  <c r="J6" s="1"/>
  <c r="I6" s="1"/>
  <c r="H6" s="1"/>
  <c r="G6" s="1"/>
  <c r="F6" s="1"/>
  <c r="E6" s="1"/>
  <c r="D6" s="1"/>
  <c r="C6" s="1"/>
  <c r="L7"/>
  <c r="N7" l="1"/>
  <c r="K7"/>
  <c r="J7"/>
  <c r="I7"/>
  <c r="H7"/>
  <c r="G7"/>
  <c r="F7"/>
  <c r="E7"/>
  <c r="D7"/>
  <c r="C7"/>
  <c r="O13" l="1"/>
  <c r="O17"/>
</calcChain>
</file>

<file path=xl/sharedStrings.xml><?xml version="1.0" encoding="utf-8"?>
<sst xmlns="http://schemas.openxmlformats.org/spreadsheetml/2006/main" count="42" uniqueCount="22">
  <si>
    <t>Утвержденные технологический расход электрической энергии (потери) в электрических сетях на 2022г.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</si>
  <si>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</si>
  <si>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</si>
  <si>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</si>
  <si>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</si>
  <si>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</si>
  <si>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</si>
  <si>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</si>
  <si>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</si>
  <si>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</si>
  <si>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</si>
  <si>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</si>
  <si>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</si>
  <si>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</si>
  <si>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тариф</t>
  </si>
  <si>
    <t>суммы, тыс.руб.без НДС</t>
  </si>
  <si>
    <t>потери в сети, млн.кВтч</t>
  </si>
  <si>
    <t>Итого</t>
  </si>
  <si>
    <t>потери (нормативные)в сети, млн.кВтч</t>
  </si>
  <si>
    <t>потери (сверх норматива)в сети, млн.кВтч</t>
  </si>
  <si>
    <t>в т.ч.</t>
  </si>
  <si>
    <t>Фактически технологический расход электрической энергии (потери) в электрических сетях за 2023г.</t>
  </si>
</sst>
</file>

<file path=xl/styles.xml><?xml version="1.0" encoding="utf-8"?>
<styleSheet xmlns="http://schemas.openxmlformats.org/spreadsheetml/2006/main">
  <numFmts count="6">
    <numFmt numFmtId="164" formatCode="#,##0.0000"/>
    <numFmt numFmtId="165" formatCode="#,##0.000000"/>
    <numFmt numFmtId="166" formatCode="#,##0.000"/>
    <numFmt numFmtId="167" formatCode="#,##0.00000"/>
    <numFmt numFmtId="168" formatCode="0.00000"/>
    <numFmt numFmtId="169" formatCode="0.0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4" fontId="0" fillId="0" borderId="0" xfId="0" applyNumberFormat="1"/>
    <xf numFmtId="4" fontId="0" fillId="0" borderId="0" xfId="0" applyNumberFormat="1" applyFill="1" applyBorder="1"/>
    <xf numFmtId="165" fontId="0" fillId="0" borderId="0" xfId="0" applyNumberForma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1" fillId="0" borderId="9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right"/>
    </xf>
    <xf numFmtId="4" fontId="1" fillId="0" borderId="6" xfId="0" applyNumberFormat="1" applyFont="1" applyFill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4" fontId="1" fillId="0" borderId="5" xfId="0" applyNumberFormat="1" applyFont="1" applyFill="1" applyBorder="1" applyAlignment="1">
      <alignment horizontal="right"/>
    </xf>
    <xf numFmtId="4" fontId="0" fillId="0" borderId="0" xfId="0" applyNumberFormat="1" applyFill="1"/>
    <xf numFmtId="165" fontId="1" fillId="0" borderId="1" xfId="0" applyNumberFormat="1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9" fontId="1" fillId="0" borderId="5" xfId="0" applyNumberFormat="1" applyFont="1" applyBorder="1" applyAlignment="1">
      <alignment horizontal="right"/>
    </xf>
    <xf numFmtId="169" fontId="1" fillId="0" borderId="1" xfId="0" applyNumberFormat="1" applyFont="1" applyBorder="1" applyAlignment="1">
      <alignment horizontal="center"/>
    </xf>
    <xf numFmtId="169" fontId="1" fillId="0" borderId="6" xfId="0" applyNumberFormat="1" applyFont="1" applyBorder="1" applyAlignment="1">
      <alignment horizontal="center"/>
    </xf>
    <xf numFmtId="169" fontId="1" fillId="0" borderId="0" xfId="0" applyNumberFormat="1" applyFont="1" applyAlignment="1">
      <alignment horizontal="center"/>
    </xf>
    <xf numFmtId="169" fontId="0" fillId="0" borderId="0" xfId="0" applyNumberFormat="1"/>
    <xf numFmtId="0" fontId="2" fillId="0" borderId="0" xfId="0" applyFont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 applyProtection="1">
      <alignment horizontal="center" vertical="center"/>
      <protection locked="0"/>
    </xf>
    <xf numFmtId="166" fontId="1" fillId="0" borderId="5" xfId="0" applyNumberFormat="1" applyFont="1" applyBorder="1" applyAlignment="1">
      <alignment horizontal="center"/>
    </xf>
    <xf numFmtId="166" fontId="1" fillId="0" borderId="6" xfId="0" applyNumberFormat="1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 1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29"/>
  <sheetViews>
    <sheetView tabSelected="1" topLeftCell="A8" workbookViewId="0">
      <selection activeCell="F37" sqref="F37"/>
    </sheetView>
  </sheetViews>
  <sheetFormatPr defaultRowHeight="15"/>
  <cols>
    <col min="1" max="1" width="2.85546875" customWidth="1"/>
    <col min="2" max="2" width="40.140625" style="15" customWidth="1"/>
    <col min="3" max="3" width="13.85546875" style="6" customWidth="1"/>
    <col min="4" max="15" width="16" style="6" customWidth="1"/>
    <col min="16" max="16" width="10" bestFit="1" customWidth="1"/>
    <col min="17" max="17" width="15.7109375" customWidth="1"/>
  </cols>
  <sheetData>
    <row r="1" spans="2:17" hidden="1"/>
    <row r="2" spans="2:17" ht="18.75" hidden="1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2:17" ht="15.75" hidden="1" thickBot="1"/>
    <row r="4" spans="2:17" hidden="1">
      <c r="B4" s="16" t="s">
        <v>13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8" t="s">
        <v>17</v>
      </c>
    </row>
    <row r="5" spans="2:17" hidden="1">
      <c r="B5" s="17" t="s">
        <v>16</v>
      </c>
      <c r="C5" s="4">
        <v>15.2</v>
      </c>
      <c r="D5" s="4">
        <v>11.6</v>
      </c>
      <c r="E5" s="4">
        <v>17.87</v>
      </c>
      <c r="F5" s="4">
        <v>9</v>
      </c>
      <c r="G5" s="4">
        <v>8.1999999999999993</v>
      </c>
      <c r="H5" s="4">
        <v>7.8</v>
      </c>
      <c r="I5" s="4">
        <v>11.3</v>
      </c>
      <c r="J5" s="4">
        <v>9.5</v>
      </c>
      <c r="K5" s="4">
        <v>9.1999999999999993</v>
      </c>
      <c r="L5" s="4">
        <v>13.5</v>
      </c>
      <c r="M5" s="4">
        <v>12.6</v>
      </c>
      <c r="N5" s="4">
        <v>16.907399999999999</v>
      </c>
      <c r="O5" s="11">
        <f>C5+D5+E5+F5+G5+H5+I5+J5+K5+L5+M5+N5</f>
        <v>142.67740000000001</v>
      </c>
    </row>
    <row r="6" spans="2:17" s="1" customFormat="1" hidden="1">
      <c r="B6" s="20" t="s">
        <v>14</v>
      </c>
      <c r="C6" s="5">
        <f t="shared" ref="C6:N6" si="0">D6</f>
        <v>2868.143307910012</v>
      </c>
      <c r="D6" s="5">
        <f t="shared" si="0"/>
        <v>2868.143307910012</v>
      </c>
      <c r="E6" s="5">
        <f t="shared" si="0"/>
        <v>2868.143307910012</v>
      </c>
      <c r="F6" s="5">
        <f t="shared" si="0"/>
        <v>2868.143307910012</v>
      </c>
      <c r="G6" s="5">
        <f t="shared" si="0"/>
        <v>2868.143307910012</v>
      </c>
      <c r="H6" s="5">
        <f t="shared" si="0"/>
        <v>2868.143307910012</v>
      </c>
      <c r="I6" s="5">
        <f t="shared" si="0"/>
        <v>2868.143307910012</v>
      </c>
      <c r="J6" s="5">
        <f t="shared" si="0"/>
        <v>2868.143307910012</v>
      </c>
      <c r="K6" s="5">
        <f t="shared" si="0"/>
        <v>2868.143307910012</v>
      </c>
      <c r="L6" s="5">
        <f t="shared" si="0"/>
        <v>2868.143307910012</v>
      </c>
      <c r="M6" s="5">
        <f t="shared" si="0"/>
        <v>2868.143307910012</v>
      </c>
      <c r="N6" s="5">
        <f t="shared" si="0"/>
        <v>2868.143307910012</v>
      </c>
      <c r="O6" s="10">
        <f>O7/O5</f>
        <v>2868.143307910012</v>
      </c>
    </row>
    <row r="7" spans="2:17" ht="15.75" hidden="1" thickBot="1">
      <c r="B7" s="18" t="s">
        <v>15</v>
      </c>
      <c r="C7" s="12">
        <f t="shared" ref="C7:L7" si="1">C5*C6</f>
        <v>43595.778280232182</v>
      </c>
      <c r="D7" s="12">
        <f t="shared" si="1"/>
        <v>33270.462371756141</v>
      </c>
      <c r="E7" s="12">
        <f t="shared" si="1"/>
        <v>51253.720912351921</v>
      </c>
      <c r="F7" s="12">
        <f t="shared" si="1"/>
        <v>25813.28977119011</v>
      </c>
      <c r="G7" s="12">
        <f t="shared" si="1"/>
        <v>23518.775124862095</v>
      </c>
      <c r="H7" s="12">
        <f t="shared" si="1"/>
        <v>22371.517801698094</v>
      </c>
      <c r="I7" s="12">
        <f t="shared" si="1"/>
        <v>32410.019379383139</v>
      </c>
      <c r="J7" s="12">
        <f t="shared" si="1"/>
        <v>27247.361425145114</v>
      </c>
      <c r="K7" s="12">
        <f t="shared" si="1"/>
        <v>26386.918432772109</v>
      </c>
      <c r="L7" s="12">
        <f t="shared" si="1"/>
        <v>38719.934656785161</v>
      </c>
      <c r="M7" s="12">
        <f>M5*M6</f>
        <v>36138.605679666151</v>
      </c>
      <c r="N7" s="12">
        <f t="shared" ref="N7" si="2">N5*N6</f>
        <v>48492.846164157738</v>
      </c>
      <c r="O7" s="21">
        <v>409219.23</v>
      </c>
    </row>
    <row r="9" spans="2:17" ht="18.75">
      <c r="B9" s="36" t="s">
        <v>21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</row>
    <row r="10" spans="2:17" ht="15.75" thickBot="1"/>
    <row r="11" spans="2:17">
      <c r="B11" s="16" t="s">
        <v>13</v>
      </c>
      <c r="C11" s="7" t="s">
        <v>1</v>
      </c>
      <c r="D11" s="7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8</v>
      </c>
      <c r="K11" s="7" t="s">
        <v>9</v>
      </c>
      <c r="L11" s="7" t="s">
        <v>10</v>
      </c>
      <c r="M11" s="7" t="s">
        <v>11</v>
      </c>
      <c r="N11" s="7" t="s">
        <v>12</v>
      </c>
      <c r="O11" s="8" t="s">
        <v>17</v>
      </c>
    </row>
    <row r="12" spans="2:17">
      <c r="B12" s="17" t="s">
        <v>16</v>
      </c>
      <c r="C12" s="5">
        <v>14.614614</v>
      </c>
      <c r="D12" s="37">
        <f>(8202.359+29.57)/1000</f>
        <v>8.2319290000000009</v>
      </c>
      <c r="E12" s="37">
        <f>(12646.307+30.84)/1000</f>
        <v>12.677147000000001</v>
      </c>
      <c r="F12" s="37">
        <f>(9064.54+22.848)/1000</f>
        <v>9.0873880000000007</v>
      </c>
      <c r="G12" s="37">
        <f>(9229.071+0.821)/1000</f>
        <v>9.2298919999999995</v>
      </c>
      <c r="H12" s="37">
        <f>(6239.811-4.933+4.933)/1000</f>
        <v>6.2398109999999996</v>
      </c>
      <c r="I12" s="37">
        <f>(10009.47+4.933-4.933)/1000</f>
        <v>10.009469999999999</v>
      </c>
      <c r="J12" s="37">
        <f>(7277.974+0.133+0.761)/1000</f>
        <v>7.2788680000000001</v>
      </c>
      <c r="K12" s="37">
        <v>7.8045910000000003</v>
      </c>
      <c r="L12" s="37">
        <f>(13801.576+3.278)/1000</f>
        <v>13.804853999999999</v>
      </c>
      <c r="M12" s="37">
        <f>(10044.226+0.482)/1000</f>
        <v>10.044708</v>
      </c>
      <c r="N12" s="37">
        <f>21587.677/1000</f>
        <v>21.587676999999999</v>
      </c>
      <c r="O12" s="9">
        <f>C12+D12+E12+F12+G12+H12+I12+J12+K12+L12+M12+N12</f>
        <v>130.61094900000001</v>
      </c>
    </row>
    <row r="13" spans="2:17" s="26" customFormat="1">
      <c r="B13" s="25" t="s">
        <v>15</v>
      </c>
      <c r="C13" s="38">
        <f>46126.78+87.12</f>
        <v>46213.9</v>
      </c>
      <c r="D13" s="38">
        <f>28187.41+101.62</f>
        <v>28289.03</v>
      </c>
      <c r="E13" s="38">
        <f>40641.82+99.11</f>
        <v>40740.93</v>
      </c>
      <c r="F13" s="38">
        <f>28108.52+76.38</f>
        <v>28184.9</v>
      </c>
      <c r="G13" s="38">
        <f>28915.91+2.75</f>
        <v>28918.66</v>
      </c>
      <c r="H13" s="38">
        <f>21024.54-16.62+16.62</f>
        <v>21024.54</v>
      </c>
      <c r="I13" s="41">
        <v>33203.277915359526</v>
      </c>
      <c r="J13" s="38">
        <f>22766.89+0.41+2.38</f>
        <v>22769.68</v>
      </c>
      <c r="K13" s="38">
        <f>28397.99+43.44-2043.26</f>
        <v>26398.170000000002</v>
      </c>
      <c r="L13" s="38">
        <f>47138.547-2978.62</f>
        <v>44159.926999999996</v>
      </c>
      <c r="M13" s="38">
        <f>47009.49+2.25</f>
        <v>47011.74</v>
      </c>
      <c r="N13" s="38">
        <f>95882.93</f>
        <v>95882.93</v>
      </c>
      <c r="O13" s="23">
        <f>C13+D13+E13+F13+G13+H13+I13+J13+K13+L13+M13+N13</f>
        <v>462797.68491535954</v>
      </c>
      <c r="Q13" s="2"/>
    </row>
    <row r="14" spans="2:17">
      <c r="B14" s="17" t="s">
        <v>20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0"/>
      <c r="Q14" s="2"/>
    </row>
    <row r="15" spans="2:17" s="30" customFormat="1">
      <c r="B15" s="39" t="s">
        <v>18</v>
      </c>
      <c r="C15" s="29">
        <f>C12</f>
        <v>14.614614</v>
      </c>
      <c r="D15" s="29">
        <f>D12</f>
        <v>8.2319290000000009</v>
      </c>
      <c r="E15" s="29">
        <f>E12</f>
        <v>12.677147000000001</v>
      </c>
      <c r="F15" s="29">
        <v>8.8221000000000007</v>
      </c>
      <c r="G15" s="29">
        <v>7.9928999999999997</v>
      </c>
      <c r="H15" s="29">
        <f>H12</f>
        <v>6.2398109999999996</v>
      </c>
      <c r="I15" s="29">
        <v>9.4827999999999992</v>
      </c>
      <c r="J15" s="29">
        <f>J12</f>
        <v>7.2788680000000001</v>
      </c>
      <c r="K15" s="29">
        <f>K12</f>
        <v>7.8045910000000003</v>
      </c>
      <c r="L15" s="29">
        <v>12.9573</v>
      </c>
      <c r="M15" s="29">
        <f>M12</f>
        <v>10.044708</v>
      </c>
      <c r="N15" s="29">
        <v>20.764900000000001</v>
      </c>
      <c r="O15" s="40">
        <f>C15+D15+E15+F15+G15+H15+I15+J15+K15+L15+M15+N15</f>
        <v>126.91166800000001</v>
      </c>
    </row>
    <row r="16" spans="2:17" s="1" customFormat="1">
      <c r="B16" s="20" t="s">
        <v>14</v>
      </c>
      <c r="C16" s="24">
        <v>3.1621700000000001</v>
      </c>
      <c r="D16" s="24">
        <v>3.4365000000000001</v>
      </c>
      <c r="E16" s="24">
        <v>3.21373</v>
      </c>
      <c r="F16" s="24">
        <v>3.0942799999999999</v>
      </c>
      <c r="G16" s="24">
        <v>3.0998199999999998</v>
      </c>
      <c r="H16" s="27">
        <v>3.3694199999999999</v>
      </c>
      <c r="I16" s="24">
        <v>3.3041</v>
      </c>
      <c r="J16" s="27">
        <v>3.12819</v>
      </c>
      <c r="K16" s="27">
        <v>3.38239</v>
      </c>
      <c r="L16" s="24">
        <v>3.1836000000000002</v>
      </c>
      <c r="M16" s="27">
        <v>4.68025</v>
      </c>
      <c r="N16" s="24">
        <v>4.49146</v>
      </c>
      <c r="O16" s="10"/>
      <c r="P16" s="6"/>
    </row>
    <row r="17" spans="2:16" s="1" customFormat="1">
      <c r="B17" s="20" t="s">
        <v>15</v>
      </c>
      <c r="C17" s="5">
        <f>C15*C16*1000+0.01</f>
        <v>46213.903952380002</v>
      </c>
      <c r="D17" s="5">
        <f>D15*D16*1000+0.01</f>
        <v>28289.034008500003</v>
      </c>
      <c r="E17" s="5">
        <f t="shared" ref="E17:N17" si="3">E15*E16*1000</f>
        <v>40740.927628310004</v>
      </c>
      <c r="F17" s="5">
        <f t="shared" si="3"/>
        <v>27298.047588000001</v>
      </c>
      <c r="G17" s="5">
        <f t="shared" si="3"/>
        <v>24776.551277999995</v>
      </c>
      <c r="H17" s="5">
        <f t="shared" si="3"/>
        <v>21024.543979619997</v>
      </c>
      <c r="I17" s="5">
        <f t="shared" si="3"/>
        <v>31332.119479999998</v>
      </c>
      <c r="J17" s="5">
        <f t="shared" si="3"/>
        <v>22769.682088919999</v>
      </c>
      <c r="K17" s="5">
        <f t="shared" si="3"/>
        <v>26398.170552490003</v>
      </c>
      <c r="L17" s="5">
        <f t="shared" si="3"/>
        <v>41250.860280000008</v>
      </c>
      <c r="M17" s="5">
        <f t="shared" si="3"/>
        <v>47011.744616999997</v>
      </c>
      <c r="N17" s="5">
        <f t="shared" si="3"/>
        <v>93264.717753999998</v>
      </c>
      <c r="O17" s="10">
        <f>C17+D17+E17+F17+G17+H17+I17+J17+K17+L17+M17+N17</f>
        <v>450370.30320721999</v>
      </c>
      <c r="P17" s="6"/>
    </row>
    <row r="18" spans="2:16" s="35" customFormat="1">
      <c r="B18" s="31" t="s">
        <v>19</v>
      </c>
      <c r="C18" s="32">
        <v>0</v>
      </c>
      <c r="D18" s="32">
        <v>0</v>
      </c>
      <c r="E18" s="32">
        <f>E12-E15</f>
        <v>0</v>
      </c>
      <c r="F18" s="32">
        <f>F12-F15</f>
        <v>0.26528799999999997</v>
      </c>
      <c r="G18" s="32">
        <f>G12-G15</f>
        <v>1.2369919999999999</v>
      </c>
      <c r="H18" s="32">
        <v>0</v>
      </c>
      <c r="I18" s="32">
        <f>I12-I15</f>
        <v>0.52666999999999931</v>
      </c>
      <c r="J18" s="32">
        <v>0</v>
      </c>
      <c r="K18" s="32">
        <v>0</v>
      </c>
      <c r="L18" s="32">
        <f t="shared" ref="L18:N18" si="4">L12-L15</f>
        <v>0.84755399999999881</v>
      </c>
      <c r="M18" s="32">
        <v>0</v>
      </c>
      <c r="N18" s="32">
        <f t="shared" si="4"/>
        <v>0.82277699999999854</v>
      </c>
      <c r="O18" s="33">
        <f>C18+D18+E18+F18+G18+H18+I18+J18+K18+L18+M18+N18</f>
        <v>3.6992809999999965</v>
      </c>
      <c r="P18" s="34"/>
    </row>
    <row r="19" spans="2:16" s="1" customFormat="1">
      <c r="B19" s="20" t="s">
        <v>14</v>
      </c>
      <c r="C19" s="24">
        <v>3.4108800000000001</v>
      </c>
      <c r="D19" s="24">
        <v>3.6852100000000001</v>
      </c>
      <c r="E19" s="24">
        <v>3.46244</v>
      </c>
      <c r="F19" s="24">
        <v>3.3429899999999999</v>
      </c>
      <c r="G19" s="24">
        <v>3.3485299999999998</v>
      </c>
      <c r="H19" s="24">
        <v>3.6181299999999998</v>
      </c>
      <c r="I19" s="24">
        <v>3.55281</v>
      </c>
      <c r="J19" s="24">
        <v>3.3769</v>
      </c>
      <c r="K19" s="24">
        <v>3.2943500000000001</v>
      </c>
      <c r="L19" s="24">
        <v>3.4323100000000002</v>
      </c>
      <c r="M19" s="24">
        <v>3.3709600000000002</v>
      </c>
      <c r="N19" s="28">
        <v>3.1821700000000002</v>
      </c>
      <c r="O19" s="10"/>
    </row>
    <row r="20" spans="2:16" s="1" customFormat="1" ht="15.75" thickBot="1">
      <c r="B20" s="22" t="s">
        <v>15</v>
      </c>
      <c r="C20" s="12">
        <f t="shared" ref="C20:H20" si="5">C13-C17</f>
        <v>-3.9523800005554222E-3</v>
      </c>
      <c r="D20" s="12">
        <f t="shared" si="5"/>
        <v>-4.0085000036924612E-3</v>
      </c>
      <c r="E20" s="12">
        <f t="shared" si="5"/>
        <v>2.3716899959254079E-3</v>
      </c>
      <c r="F20" s="12">
        <f t="shared" si="5"/>
        <v>886.85241200000019</v>
      </c>
      <c r="G20" s="12">
        <f t="shared" si="5"/>
        <v>4142.1087220000045</v>
      </c>
      <c r="H20" s="12">
        <f t="shared" si="5"/>
        <v>-3.979619996243855E-3</v>
      </c>
      <c r="I20" s="12">
        <f>I13-I17</f>
        <v>1871.1584353595281</v>
      </c>
      <c r="J20" s="12">
        <f t="shared" ref="J20:N20" si="6">J13-J17</f>
        <v>-2.0889199986413587E-3</v>
      </c>
      <c r="K20" s="12">
        <f t="shared" si="6"/>
        <v>-5.5249000070034526E-4</v>
      </c>
      <c r="L20" s="12">
        <f t="shared" si="6"/>
        <v>2909.066719999988</v>
      </c>
      <c r="M20" s="12">
        <f t="shared" si="6"/>
        <v>-4.6169999986886978E-3</v>
      </c>
      <c r="N20" s="12">
        <f t="shared" si="6"/>
        <v>2618.2122459999955</v>
      </c>
      <c r="O20" s="21">
        <f>C20+D20+E20+F20+G20+H20+I20+J20+K20+L20+M20+N20</f>
        <v>12427.381708139514</v>
      </c>
    </row>
    <row r="21" spans="2:16" s="3" customFormat="1">
      <c r="B21" s="19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2:16" s="3" customFormat="1">
      <c r="B22" s="19"/>
      <c r="C22" s="13"/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2:16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9" spans="2:16">
      <c r="C29" s="14"/>
    </row>
  </sheetData>
  <mergeCells count="2">
    <mergeCell ref="B2:O2"/>
    <mergeCell ref="B9:O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2024-02-02T09:42:46Z</dcterms:modified>
</cp:coreProperties>
</file>